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2A865062-586F-4C6A-B9C1-A1C1758CAE0B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volumetric" sheetId="4" r:id="rId1"/>
    <sheet name="BSC SEM5 GRAVIMETRIC" sheetId="6" r:id="rId2"/>
    <sheet name="gravimetric" sheetId="2" r:id="rId3"/>
    <sheet name="exam" sheetId="5" r:id="rId4"/>
    <sheet name="new" sheetId="3" r:id="rId5"/>
  </sheets>
  <calcPr calcId="191029"/>
</workbook>
</file>

<file path=xl/calcChain.xml><?xml version="1.0" encoding="utf-8"?>
<calcChain xmlns="http://schemas.openxmlformats.org/spreadsheetml/2006/main">
  <c r="D49" i="2" l="1"/>
  <c r="E49" i="2" s="1"/>
  <c r="F49" i="2" s="1"/>
  <c r="D48" i="2"/>
  <c r="E48" i="2" s="1"/>
  <c r="F48" i="2" s="1"/>
  <c r="B48" i="2"/>
  <c r="B49" i="2" s="1"/>
  <c r="D47" i="2"/>
  <c r="E47" i="2" s="1"/>
  <c r="F47" i="2" s="1"/>
  <c r="D46" i="2"/>
  <c r="E46" i="2" s="1"/>
  <c r="F46" i="2" s="1"/>
  <c r="E45" i="2"/>
  <c r="F45" i="2" s="1"/>
  <c r="D45" i="2"/>
  <c r="D44" i="2"/>
  <c r="E44" i="2" s="1"/>
  <c r="F44" i="2" s="1"/>
  <c r="B38" i="2"/>
  <c r="B39" i="2" s="1"/>
  <c r="H15" i="6"/>
  <c r="B19" i="6"/>
  <c r="B7" i="6"/>
  <c r="D16" i="6"/>
  <c r="D15" i="6"/>
  <c r="B16" i="6"/>
  <c r="D3" i="6"/>
  <c r="D4" i="6" s="1"/>
  <c r="H29" i="5"/>
  <c r="H30" i="5" s="1"/>
  <c r="B29" i="5"/>
  <c r="B30" i="5" s="1"/>
  <c r="H19" i="5"/>
  <c r="H20" i="5" s="1"/>
  <c r="B19" i="5"/>
  <c r="D17" i="5" s="1"/>
  <c r="E17" i="5" s="1"/>
  <c r="F17" i="5" s="1"/>
  <c r="H8" i="5"/>
  <c r="H9" i="5" s="1"/>
  <c r="B8" i="5"/>
  <c r="B9" i="5" s="1"/>
  <c r="B40" i="3"/>
  <c r="B41" i="3" s="1"/>
  <c r="D38" i="3" s="1"/>
  <c r="E38" i="3" s="1"/>
  <c r="F38" i="3" s="1"/>
  <c r="H40" i="3"/>
  <c r="H41" i="3" s="1"/>
  <c r="J36" i="3" s="1"/>
  <c r="H30" i="3"/>
  <c r="H31" i="3" s="1"/>
  <c r="B30" i="3"/>
  <c r="B31" i="3" s="1"/>
  <c r="J19" i="3"/>
  <c r="K19" i="3" s="1"/>
  <c r="L19" i="3" s="1"/>
  <c r="M19" i="3" s="1"/>
  <c r="H19" i="3"/>
  <c r="H20" i="3" s="1"/>
  <c r="D18" i="3"/>
  <c r="E18" i="3" s="1"/>
  <c r="F18" i="3" s="1"/>
  <c r="D20" i="3"/>
  <c r="D15" i="3"/>
  <c r="E15" i="3" s="1"/>
  <c r="F15" i="3" s="1"/>
  <c r="E20" i="3"/>
  <c r="F20" i="3" s="1"/>
  <c r="B19" i="3"/>
  <c r="B20" i="3" s="1"/>
  <c r="H8" i="3"/>
  <c r="H9" i="3" s="1"/>
  <c r="J6" i="3" s="1"/>
  <c r="K6" i="3" s="1"/>
  <c r="L6" i="3" s="1"/>
  <c r="M6" i="3" s="1"/>
  <c r="B8" i="3"/>
  <c r="B9" i="3" s="1"/>
  <c r="D4" i="3" s="1"/>
  <c r="D35" i="4"/>
  <c r="E35" i="4" s="1"/>
  <c r="D36" i="4"/>
  <c r="E36" i="4" s="1"/>
  <c r="B48" i="4"/>
  <c r="B49" i="4" s="1"/>
  <c r="D44" i="4" s="1"/>
  <c r="E44" i="4" s="1"/>
  <c r="B38" i="4"/>
  <c r="B39" i="4" s="1"/>
  <c r="D34" i="4" s="1"/>
  <c r="E34" i="4" s="1"/>
  <c r="B28" i="4"/>
  <c r="B29" i="4" s="1"/>
  <c r="D26" i="4" s="1"/>
  <c r="E26" i="4" s="1"/>
  <c r="B25" i="2"/>
  <c r="B28" i="2" s="1"/>
  <c r="B29" i="2" s="1"/>
  <c r="D26" i="2" s="1"/>
  <c r="E26" i="2" s="1"/>
  <c r="F26" i="2" s="1"/>
  <c r="B18" i="4"/>
  <c r="B19" i="4" s="1"/>
  <c r="B8" i="4"/>
  <c r="B9" i="4" s="1"/>
  <c r="B18" i="2"/>
  <c r="B19" i="2" s="1"/>
  <c r="D16" i="2" s="1"/>
  <c r="E16" i="2" s="1"/>
  <c r="F16" i="2" s="1"/>
  <c r="B8" i="2"/>
  <c r="B9" i="2" s="1"/>
  <c r="D35" i="2" l="1"/>
  <c r="E35" i="2" s="1"/>
  <c r="F35" i="2" s="1"/>
  <c r="D34" i="2"/>
  <c r="E34" i="2" s="1"/>
  <c r="F34" i="2" s="1"/>
  <c r="D36" i="2"/>
  <c r="E36" i="2" s="1"/>
  <c r="F36" i="2" s="1"/>
  <c r="D37" i="2"/>
  <c r="E37" i="2" s="1"/>
  <c r="F37" i="2" s="1"/>
  <c r="D38" i="2"/>
  <c r="E38" i="2" s="1"/>
  <c r="F38" i="2" s="1"/>
  <c r="D39" i="2"/>
  <c r="E39" i="2" s="1"/>
  <c r="F39" i="2" s="1"/>
  <c r="B20" i="6"/>
  <c r="B21" i="6" s="1"/>
  <c r="B22" i="6" s="1"/>
  <c r="B8" i="6"/>
  <c r="B9" i="6" s="1"/>
  <c r="B10" i="6" s="1"/>
  <c r="D19" i="5"/>
  <c r="E19" i="5" s="1"/>
  <c r="F19" i="5" s="1"/>
  <c r="D18" i="5"/>
  <c r="E18" i="5" s="1"/>
  <c r="F18" i="5" s="1"/>
  <c r="B20" i="5"/>
  <c r="D15" i="5"/>
  <c r="E15" i="5" s="1"/>
  <c r="F15" i="5" s="1"/>
  <c r="D20" i="5"/>
  <c r="E20" i="5" s="1"/>
  <c r="F20" i="5" s="1"/>
  <c r="D16" i="5"/>
  <c r="E16" i="5" s="1"/>
  <c r="F16" i="5" s="1"/>
  <c r="J15" i="5"/>
  <c r="K15" i="5" s="1"/>
  <c r="L15" i="5" s="1"/>
  <c r="M15" i="5" s="1"/>
  <c r="J17" i="5"/>
  <c r="K17" i="5" s="1"/>
  <c r="L17" i="5" s="1"/>
  <c r="M17" i="5" s="1"/>
  <c r="J19" i="5"/>
  <c r="K19" i="5" s="1"/>
  <c r="L19" i="5" s="1"/>
  <c r="M19" i="5" s="1"/>
  <c r="J7" i="5"/>
  <c r="K7" i="5" s="1"/>
  <c r="L7" i="5" s="1"/>
  <c r="M7" i="5" s="1"/>
  <c r="J8" i="5"/>
  <c r="K8" i="5" s="1"/>
  <c r="L8" i="5" s="1"/>
  <c r="M8" i="5" s="1"/>
  <c r="J6" i="5"/>
  <c r="K6" i="5" s="1"/>
  <c r="L6" i="5" s="1"/>
  <c r="M6" i="5" s="1"/>
  <c r="D4" i="5"/>
  <c r="E4" i="5" s="1"/>
  <c r="F4" i="5" s="1"/>
  <c r="D7" i="5"/>
  <c r="E7" i="5" s="1"/>
  <c r="F7" i="5" s="1"/>
  <c r="D8" i="5"/>
  <c r="E8" i="5" s="1"/>
  <c r="F8" i="5" s="1"/>
  <c r="D26" i="5"/>
  <c r="E26" i="5" s="1"/>
  <c r="F26" i="5" s="1"/>
  <c r="D27" i="5"/>
  <c r="E27" i="5" s="1"/>
  <c r="F27" i="5" s="1"/>
  <c r="D28" i="5"/>
  <c r="E28" i="5" s="1"/>
  <c r="F28" i="5" s="1"/>
  <c r="D29" i="5"/>
  <c r="E29" i="5" s="1"/>
  <c r="F29" i="5" s="1"/>
  <c r="D25" i="5"/>
  <c r="E25" i="5" s="1"/>
  <c r="F25" i="5" s="1"/>
  <c r="D30" i="5"/>
  <c r="E30" i="5" s="1"/>
  <c r="F30" i="5" s="1"/>
  <c r="J29" i="5"/>
  <c r="L29" i="5" s="1"/>
  <c r="M29" i="5" s="1"/>
  <c r="J28" i="5"/>
  <c r="L28" i="5" s="1"/>
  <c r="M28" i="5" s="1"/>
  <c r="J25" i="5"/>
  <c r="L25" i="5" s="1"/>
  <c r="M25" i="5" s="1"/>
  <c r="J30" i="5"/>
  <c r="L30" i="5" s="1"/>
  <c r="M30" i="5" s="1"/>
  <c r="J26" i="5"/>
  <c r="L26" i="5" s="1"/>
  <c r="M26" i="5" s="1"/>
  <c r="J27" i="5"/>
  <c r="L27" i="5" s="1"/>
  <c r="M27" i="5" s="1"/>
  <c r="J5" i="5"/>
  <c r="K5" i="5" s="1"/>
  <c r="L5" i="5" s="1"/>
  <c r="M5" i="5" s="1"/>
  <c r="J9" i="5"/>
  <c r="K9" i="5" s="1"/>
  <c r="L9" i="5" s="1"/>
  <c r="M9" i="5" s="1"/>
  <c r="J4" i="5"/>
  <c r="K4" i="5" s="1"/>
  <c r="L4" i="5" s="1"/>
  <c r="M4" i="5" s="1"/>
  <c r="J18" i="5"/>
  <c r="K18" i="5" s="1"/>
  <c r="L18" i="5" s="1"/>
  <c r="M18" i="5" s="1"/>
  <c r="D6" i="5"/>
  <c r="E6" i="5" s="1"/>
  <c r="F6" i="5" s="1"/>
  <c r="D9" i="5"/>
  <c r="E9" i="5" s="1"/>
  <c r="F9" i="5" s="1"/>
  <c r="J16" i="5"/>
  <c r="K16" i="5" s="1"/>
  <c r="L16" i="5" s="1"/>
  <c r="M16" i="5" s="1"/>
  <c r="J20" i="5"/>
  <c r="K20" i="5" s="1"/>
  <c r="L20" i="5" s="1"/>
  <c r="M20" i="5" s="1"/>
  <c r="D5" i="5"/>
  <c r="E5" i="5" s="1"/>
  <c r="F5" i="5" s="1"/>
  <c r="D19" i="3"/>
  <c r="E19" i="3" s="1"/>
  <c r="F19" i="3" s="1"/>
  <c r="D16" i="3"/>
  <c r="E16" i="3" s="1"/>
  <c r="F16" i="3" s="1"/>
  <c r="J40" i="3"/>
  <c r="L40" i="3" s="1"/>
  <c r="M40" i="3" s="1"/>
  <c r="J38" i="3"/>
  <c r="L38" i="3" s="1"/>
  <c r="M38" i="3" s="1"/>
  <c r="J41" i="3"/>
  <c r="L41" i="3" s="1"/>
  <c r="M41" i="3" s="1"/>
  <c r="J37" i="3"/>
  <c r="L37" i="3" s="1"/>
  <c r="M37" i="3" s="1"/>
  <c r="J39" i="3"/>
  <c r="L39" i="3" s="1"/>
  <c r="M39" i="3" s="1"/>
  <c r="D27" i="3"/>
  <c r="E27" i="3" s="1"/>
  <c r="F27" i="3" s="1"/>
  <c r="J30" i="3"/>
  <c r="K30" i="3" s="1"/>
  <c r="L30" i="3" s="1"/>
  <c r="M30" i="3" s="1"/>
  <c r="D37" i="4"/>
  <c r="E37" i="4" s="1"/>
  <c r="D45" i="4"/>
  <c r="E45" i="4" s="1"/>
  <c r="D17" i="3"/>
  <c r="E17" i="3" s="1"/>
  <c r="F17" i="3" s="1"/>
  <c r="J20" i="3"/>
  <c r="K20" i="3" s="1"/>
  <c r="L20" i="3" s="1"/>
  <c r="M20" i="3" s="1"/>
  <c r="D28" i="3"/>
  <c r="E28" i="3" s="1"/>
  <c r="F28" i="3" s="1"/>
  <c r="J31" i="3"/>
  <c r="K31" i="3" s="1"/>
  <c r="L31" i="3" s="1"/>
  <c r="M31" i="3" s="1"/>
  <c r="D39" i="3"/>
  <c r="E39" i="3" s="1"/>
  <c r="F39" i="3" s="1"/>
  <c r="D14" i="2"/>
  <c r="D38" i="4"/>
  <c r="E38" i="4" s="1"/>
  <c r="F38" i="4" s="1"/>
  <c r="D46" i="4"/>
  <c r="E46" i="4" s="1"/>
  <c r="J15" i="3"/>
  <c r="K15" i="3" s="1"/>
  <c r="L15" i="3" s="1"/>
  <c r="M15" i="3" s="1"/>
  <c r="D29" i="3"/>
  <c r="E29" i="3" s="1"/>
  <c r="F29" i="3" s="1"/>
  <c r="J26" i="3"/>
  <c r="K26" i="3" s="1"/>
  <c r="L26" i="3" s="1"/>
  <c r="M26" i="3" s="1"/>
  <c r="D40" i="3"/>
  <c r="E40" i="3" s="1"/>
  <c r="F40" i="3" s="1"/>
  <c r="D39" i="4"/>
  <c r="E39" i="4" s="1"/>
  <c r="F39" i="4" s="1"/>
  <c r="D47" i="4"/>
  <c r="E47" i="4" s="1"/>
  <c r="D30" i="3"/>
  <c r="E30" i="3" s="1"/>
  <c r="F30" i="3" s="1"/>
  <c r="D41" i="3"/>
  <c r="E41" i="3" s="1"/>
  <c r="F41" i="3" s="1"/>
  <c r="J27" i="3"/>
  <c r="K27" i="3" s="1"/>
  <c r="L27" i="3" s="1"/>
  <c r="M27" i="3" s="1"/>
  <c r="D48" i="4"/>
  <c r="E48" i="4" s="1"/>
  <c r="F48" i="4" s="1"/>
  <c r="G48" i="4" s="1"/>
  <c r="D31" i="3"/>
  <c r="E31" i="3" s="1"/>
  <c r="F31" i="3" s="1"/>
  <c r="L36" i="3"/>
  <c r="M36" i="3" s="1"/>
  <c r="D36" i="3"/>
  <c r="E36" i="3" s="1"/>
  <c r="F36" i="3" s="1"/>
  <c r="D49" i="4"/>
  <c r="E49" i="4" s="1"/>
  <c r="F49" i="4" s="1"/>
  <c r="G49" i="4" s="1"/>
  <c r="J16" i="3"/>
  <c r="K16" i="3" s="1"/>
  <c r="L16" i="3" s="1"/>
  <c r="M16" i="3" s="1"/>
  <c r="D26" i="3"/>
  <c r="E26" i="3" s="1"/>
  <c r="F26" i="3" s="1"/>
  <c r="J17" i="3"/>
  <c r="K17" i="3" s="1"/>
  <c r="L17" i="3" s="1"/>
  <c r="M17" i="3" s="1"/>
  <c r="J28" i="3"/>
  <c r="K28" i="3" s="1"/>
  <c r="L28" i="3" s="1"/>
  <c r="M28" i="3" s="1"/>
  <c r="J18" i="3"/>
  <c r="K18" i="3" s="1"/>
  <c r="L18" i="3" s="1"/>
  <c r="M18" i="3" s="1"/>
  <c r="J29" i="3"/>
  <c r="K29" i="3" s="1"/>
  <c r="L29" i="3" s="1"/>
  <c r="M29" i="3" s="1"/>
  <c r="D37" i="3"/>
  <c r="E37" i="3" s="1"/>
  <c r="F37" i="3" s="1"/>
  <c r="J9" i="3"/>
  <c r="K9" i="3" s="1"/>
  <c r="L9" i="3" s="1"/>
  <c r="M9" i="3" s="1"/>
  <c r="J7" i="3"/>
  <c r="K7" i="3" s="1"/>
  <c r="L7" i="3" s="1"/>
  <c r="M7" i="3" s="1"/>
  <c r="J5" i="3"/>
  <c r="K5" i="3" s="1"/>
  <c r="L5" i="3" s="1"/>
  <c r="M5" i="3" s="1"/>
  <c r="J4" i="3"/>
  <c r="K4" i="3" s="1"/>
  <c r="L4" i="3" s="1"/>
  <c r="M4" i="3" s="1"/>
  <c r="J8" i="3"/>
  <c r="K8" i="3" s="1"/>
  <c r="L8" i="3" s="1"/>
  <c r="M8" i="3" s="1"/>
  <c r="D9" i="3"/>
  <c r="E9" i="3" s="1"/>
  <c r="F9" i="3" s="1"/>
  <c r="D8" i="3"/>
  <c r="E8" i="3" s="1"/>
  <c r="F8" i="3" s="1"/>
  <c r="D7" i="3"/>
  <c r="E7" i="3" s="1"/>
  <c r="F7" i="3" s="1"/>
  <c r="D5" i="3"/>
  <c r="E5" i="3" s="1"/>
  <c r="F5" i="3" s="1"/>
  <c r="D6" i="3"/>
  <c r="E6" i="3" s="1"/>
  <c r="F6" i="3" s="1"/>
  <c r="E4" i="3"/>
  <c r="F4" i="3" s="1"/>
  <c r="F46" i="4"/>
  <c r="G46" i="4" s="1"/>
  <c r="F47" i="4"/>
  <c r="G47" i="4" s="1"/>
  <c r="F45" i="4"/>
  <c r="G45" i="4" s="1"/>
  <c r="F44" i="4"/>
  <c r="G44" i="4" s="1"/>
  <c r="G39" i="4"/>
  <c r="G38" i="4"/>
  <c r="F37" i="4"/>
  <c r="G37" i="4" s="1"/>
  <c r="F35" i="4"/>
  <c r="G35" i="4" s="1"/>
  <c r="F34" i="4"/>
  <c r="G34" i="4" s="1"/>
  <c r="F36" i="4"/>
  <c r="G36" i="4" s="1"/>
  <c r="D27" i="2"/>
  <c r="E27" i="2" s="1"/>
  <c r="F27" i="2" s="1"/>
  <c r="D29" i="2"/>
  <c r="E29" i="2" s="1"/>
  <c r="F29" i="2" s="1"/>
  <c r="D25" i="2"/>
  <c r="E25" i="2" s="1"/>
  <c r="F25" i="2" s="1"/>
  <c r="D24" i="2"/>
  <c r="E24" i="2" s="1"/>
  <c r="F24" i="2" s="1"/>
  <c r="D28" i="2"/>
  <c r="E28" i="2" s="1"/>
  <c r="F28" i="2" s="1"/>
  <c r="D29" i="4"/>
  <c r="E29" i="4" s="1"/>
  <c r="F29" i="4" s="1"/>
  <c r="G29" i="4" s="1"/>
  <c r="D27" i="4"/>
  <c r="E27" i="4" s="1"/>
  <c r="D25" i="4"/>
  <c r="E25" i="4" s="1"/>
  <c r="F25" i="4" s="1"/>
  <c r="G25" i="4" s="1"/>
  <c r="D24" i="4"/>
  <c r="E24" i="4" s="1"/>
  <c r="F24" i="4" s="1"/>
  <c r="G24" i="4" s="1"/>
  <c r="D28" i="4"/>
  <c r="E28" i="4" s="1"/>
  <c r="F28" i="4" s="1"/>
  <c r="G28" i="4" s="1"/>
  <c r="F27" i="4"/>
  <c r="G27" i="4" s="1"/>
  <c r="F26" i="4"/>
  <c r="G26" i="4" s="1"/>
  <c r="D19" i="2"/>
  <c r="E19" i="2" s="1"/>
  <c r="F19" i="2" s="1"/>
  <c r="D17" i="2"/>
  <c r="E17" i="2" s="1"/>
  <c r="F17" i="2" s="1"/>
  <c r="D15" i="2"/>
  <c r="E15" i="2" s="1"/>
  <c r="F15" i="2" s="1"/>
  <c r="E14" i="2"/>
  <c r="F14" i="2" s="1"/>
  <c r="D18" i="2"/>
  <c r="E18" i="2" s="1"/>
  <c r="F18" i="2" s="1"/>
  <c r="D9" i="4"/>
  <c r="E9" i="4" s="1"/>
  <c r="F9" i="4" s="1"/>
  <c r="G9" i="4" s="1"/>
  <c r="D7" i="4"/>
  <c r="E7" i="4" s="1"/>
  <c r="F7" i="4" s="1"/>
  <c r="G7" i="4" s="1"/>
  <c r="D5" i="4"/>
  <c r="E5" i="4" s="1"/>
  <c r="F5" i="4" s="1"/>
  <c r="G5" i="4" s="1"/>
  <c r="D8" i="4"/>
  <c r="E8" i="4" s="1"/>
  <c r="F8" i="4" s="1"/>
  <c r="G8" i="4" s="1"/>
  <c r="D6" i="4"/>
  <c r="E6" i="4" s="1"/>
  <c r="F6" i="4" s="1"/>
  <c r="G6" i="4" s="1"/>
  <c r="D4" i="4"/>
  <c r="E4" i="4" s="1"/>
  <c r="F4" i="4" s="1"/>
  <c r="G4" i="4" s="1"/>
  <c r="D19" i="4"/>
  <c r="F19" i="4" s="1"/>
  <c r="G19" i="4" s="1"/>
  <c r="D18" i="4"/>
  <c r="F18" i="4" s="1"/>
  <c r="G18" i="4" s="1"/>
  <c r="D17" i="4"/>
  <c r="F17" i="4" s="1"/>
  <c r="G17" i="4" s="1"/>
  <c r="D16" i="4"/>
  <c r="F16" i="4" s="1"/>
  <c r="G16" i="4" s="1"/>
  <c r="D15" i="4"/>
  <c r="F15" i="4" s="1"/>
  <c r="G15" i="4" s="1"/>
  <c r="D14" i="4"/>
  <c r="F14" i="4" s="1"/>
  <c r="G14" i="4" s="1"/>
  <c r="D4" i="2"/>
  <c r="E4" i="2" s="1"/>
  <c r="F4" i="2" s="1"/>
  <c r="D8" i="2"/>
  <c r="E8" i="2" s="1"/>
  <c r="F8" i="2" s="1"/>
  <c r="D6" i="2"/>
  <c r="E6" i="2" s="1"/>
  <c r="F6" i="2" s="1"/>
  <c r="D9" i="2"/>
  <c r="E9" i="2" s="1"/>
  <c r="F9" i="2" s="1"/>
  <c r="D7" i="2"/>
  <c r="E7" i="2" s="1"/>
  <c r="F7" i="2" s="1"/>
  <c r="D5" i="2"/>
  <c r="E5" i="2" s="1"/>
  <c r="F5" i="2" s="1"/>
</calcChain>
</file>

<file path=xl/sharedStrings.xml><?xml version="1.0" encoding="utf-8"?>
<sst xmlns="http://schemas.openxmlformats.org/spreadsheetml/2006/main" count="361" uniqueCount="85">
  <si>
    <t>Determination of Ni by Gravimetrycally</t>
  </si>
  <si>
    <t>Determination of Zn by Volumetrically</t>
  </si>
  <si>
    <t>Amout of Ni</t>
  </si>
  <si>
    <t>Amout of Zn</t>
  </si>
  <si>
    <t>M.W.</t>
  </si>
  <si>
    <t>gm\mol</t>
  </si>
  <si>
    <t>ml given</t>
  </si>
  <si>
    <t>gm\250ml</t>
  </si>
  <si>
    <t>gm\50ml</t>
  </si>
  <si>
    <t xml:space="preserve"> Wt. of Ni(DMG)2</t>
  </si>
  <si>
    <t>gm\25ml</t>
  </si>
  <si>
    <t>ml of EDTA</t>
  </si>
  <si>
    <t>Ni(SO4)(NH2)2SO4.6H2O</t>
  </si>
  <si>
    <t>ZnO</t>
  </si>
  <si>
    <t>Ni</t>
  </si>
  <si>
    <t>Zn</t>
  </si>
  <si>
    <t>Ni(DMG)2</t>
  </si>
  <si>
    <t>M of EDTA</t>
  </si>
  <si>
    <t>Weight of Ni(SO4)(NH2)2SO4.6H2O</t>
  </si>
  <si>
    <t>Weight of ZnO</t>
  </si>
  <si>
    <t>Ni in Letter(gm\L)</t>
  </si>
  <si>
    <t>Zn in Letter (gm\L)</t>
  </si>
  <si>
    <t>gm\mL</t>
  </si>
  <si>
    <t>Determination of Al by Gravimetrycally</t>
  </si>
  <si>
    <t>Amout of Al</t>
  </si>
  <si>
    <t>Amout of Cu</t>
  </si>
  <si>
    <t xml:space="preserve"> Wt. of Al2O3</t>
  </si>
  <si>
    <t>Al2(SO4)3-16H2O</t>
  </si>
  <si>
    <t>CuSO4-5H2O</t>
  </si>
  <si>
    <t>2Al</t>
  </si>
  <si>
    <t>Cu</t>
  </si>
  <si>
    <t>Al2O3</t>
  </si>
  <si>
    <t>Weight of Al2(SO4)3-16H2O</t>
  </si>
  <si>
    <t>Weight of CuSO4-5H2O</t>
  </si>
  <si>
    <t>Al in Letter(gm\L)</t>
  </si>
  <si>
    <t>Cu in Letter (gm\L)</t>
  </si>
  <si>
    <t>Determination of Fe by Gravimetrycally</t>
  </si>
  <si>
    <t>Amout of Fe</t>
  </si>
  <si>
    <t xml:space="preserve"> Wt. of Fe2O3</t>
  </si>
  <si>
    <t>Fe(SO4)2(NH2)2-6H2O</t>
  </si>
  <si>
    <t>Fe</t>
  </si>
  <si>
    <t>Fe2O3</t>
  </si>
  <si>
    <t>Weight of Fe(SO4)2(NH2)2-6H2O</t>
  </si>
  <si>
    <t>Fe in Letter(gm\L)</t>
  </si>
  <si>
    <t>M of Na2S2O3</t>
  </si>
  <si>
    <t>ml of Na2S2O3</t>
  </si>
  <si>
    <t>Determination of Cu by Volumetrically Using EDTA</t>
  </si>
  <si>
    <t>Determination of Cu by Volumetrically Using Na2S2O3 (direct)</t>
  </si>
  <si>
    <t>gm\50ml
(100ml)</t>
  </si>
  <si>
    <t>gm\50ml
(250ml)</t>
  </si>
  <si>
    <t>gm\50ml
(250 ml)</t>
  </si>
  <si>
    <t xml:space="preserve"> Wt. of 
Ni(DMG)2</t>
  </si>
  <si>
    <t>Determination of Cu by Gravimetrycally</t>
  </si>
  <si>
    <t xml:space="preserve"> Wt. of CuCNS</t>
  </si>
  <si>
    <t>CuCNS</t>
  </si>
  <si>
    <t>Cu in Letter(gm\L)</t>
  </si>
  <si>
    <t>Determination of Ni by Volumetrically</t>
  </si>
  <si>
    <t>Ni in Letter (gm\L)</t>
  </si>
  <si>
    <t>Determination of Cu by Volumetrically Using Thiosulphate</t>
  </si>
  <si>
    <t>ml of Th.S,</t>
  </si>
  <si>
    <t>Determination of Fe as Fe2O3 by Gravimetrycally</t>
  </si>
  <si>
    <t xml:space="preserve">Solt </t>
  </si>
  <si>
    <t>MW</t>
  </si>
  <si>
    <t>Mole In 1000 ml solution</t>
  </si>
  <si>
    <t>Weight of solt</t>
  </si>
  <si>
    <t>ml of Test solution and Make 250 ml Solution</t>
  </si>
  <si>
    <t>Mole of Fe in 50ml solution(taken for PPT)</t>
  </si>
  <si>
    <t>Mole of Fe in 250ml solution</t>
  </si>
  <si>
    <t>Mole of Fe2O3</t>
  </si>
  <si>
    <t>Weight of Fe2O3</t>
  </si>
  <si>
    <t>Determination of Al as Al2O3 by Gravimetrycally</t>
  </si>
  <si>
    <t>Mole of Al in 250ml solution</t>
  </si>
  <si>
    <t>Mole of Al in 50ml solution(taken for PPT)</t>
  </si>
  <si>
    <t>Mole of Al2O3</t>
  </si>
  <si>
    <t>Weight of Al2O3</t>
  </si>
  <si>
    <t>NH4ZnPO4</t>
  </si>
  <si>
    <t>Determination of Zn by Gravimetrycally</t>
  </si>
  <si>
    <t>Determination of Ba by Gravimetrycally</t>
  </si>
  <si>
    <t xml:space="preserve"> Wt. of NH4ZnPO4</t>
  </si>
  <si>
    <t>BaCl2</t>
  </si>
  <si>
    <t>Ba</t>
  </si>
  <si>
    <t>BaSO4</t>
  </si>
  <si>
    <t>Weight of BaCl2</t>
  </si>
  <si>
    <t>Ba in Letter (gm\L)</t>
  </si>
  <si>
    <t xml:space="preserve"> Wt. of BaSO4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</si>
</sst>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0.00000"/>
    <numFmt numFmtId="166" formatCode="0.0"/>
    <numFmt numFmtId="167" formatCode="0.0000"/>
    <numFmt numFmtId="168" formatCode="0.00000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theme="0"/>
      <name val="Arial"/>
      <family val="2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5" fontId="0" fillId="0" borderId="0" xfId="0" applyNumberFormat="1"/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3" fillId="0" borderId="1" xfId="0" applyNumberFormat="1" applyFont="1" applyBorder="1"/>
    <xf numFmtId="0" fontId="4" fillId="0" borderId="1" xfId="0" applyFont="1" applyBorder="1"/>
    <xf numFmtId="164" fontId="3" fillId="0" borderId="1" xfId="0" applyNumberFormat="1" applyFont="1" applyBorder="1"/>
    <xf numFmtId="167" fontId="3" fillId="0" borderId="1" xfId="0" applyNumberFormat="1" applyFont="1" applyBorder="1"/>
    <xf numFmtId="168" fontId="3" fillId="0" borderId="1" xfId="0" applyNumberFormat="1" applyFont="1" applyBorder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vertical="center"/>
    </xf>
    <xf numFmtId="166" fontId="4" fillId="0" borderId="0" xfId="0" applyNumberFormat="1" applyFont="1" applyAlignment="1">
      <alignment horizontal="center" vertical="center"/>
    </xf>
    <xf numFmtId="168" fontId="3" fillId="0" borderId="0" xfId="0" applyNumberFormat="1" applyFont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vertical="center"/>
    </xf>
    <xf numFmtId="166" fontId="4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vertical="center"/>
    </xf>
    <xf numFmtId="168" fontId="3" fillId="0" borderId="1" xfId="0" applyNumberFormat="1" applyFont="1" applyBorder="1" applyAlignment="1">
      <alignment vertical="center"/>
    </xf>
    <xf numFmtId="167" fontId="3" fillId="0" borderId="1" xfId="0" applyNumberFormat="1" applyFont="1" applyBorder="1" applyAlignment="1">
      <alignment vertical="center"/>
    </xf>
    <xf numFmtId="0" fontId="3" fillId="0" borderId="0" xfId="0" applyFont="1"/>
    <xf numFmtId="0" fontId="3" fillId="0" borderId="2" xfId="0" applyFont="1" applyBorder="1"/>
    <xf numFmtId="0" fontId="5" fillId="0" borderId="1" xfId="0" applyFont="1" applyBorder="1"/>
    <xf numFmtId="165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164" fontId="4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/>
    <xf numFmtId="0" fontId="3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165" fontId="3" fillId="3" borderId="1" xfId="0" applyNumberFormat="1" applyFont="1" applyFill="1" applyBorder="1" applyAlignment="1">
      <alignment vertical="center"/>
    </xf>
    <xf numFmtId="166" fontId="4" fillId="3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/>
    </xf>
    <xf numFmtId="165" fontId="5" fillId="3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164" fontId="6" fillId="0" borderId="1" xfId="0" applyNumberFormat="1" applyFont="1" applyBorder="1"/>
    <xf numFmtId="0" fontId="2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opLeftCell="A29" workbookViewId="0">
      <selection activeCell="B34" sqref="B34:B35"/>
    </sheetView>
  </sheetViews>
  <sheetFormatPr defaultColWidth="21.5546875" defaultRowHeight="14.4" x14ac:dyDescent="0.3"/>
  <cols>
    <col min="1" max="1" width="23.33203125" style="12" bestFit="1" customWidth="1"/>
    <col min="2" max="2" width="9.5546875" style="12" bestFit="1" customWidth="1"/>
    <col min="3" max="3" width="10.44140625" style="12" bestFit="1" customWidth="1"/>
    <col min="4" max="4" width="11.6640625" style="12" bestFit="1" customWidth="1"/>
    <col min="5" max="6" width="10.44140625" style="12" bestFit="1" customWidth="1"/>
    <col min="7" max="7" width="17.5546875" style="12" bestFit="1" customWidth="1"/>
    <col min="8" max="8" width="18" style="12" customWidth="1"/>
    <col min="9" max="9" width="16.44140625" style="12" customWidth="1"/>
    <col min="10" max="16384" width="21.5546875" style="12"/>
  </cols>
  <sheetData>
    <row r="1" spans="1:7" ht="15.6" x14ac:dyDescent="0.3">
      <c r="A1" s="57" t="s">
        <v>46</v>
      </c>
      <c r="B1" s="57"/>
      <c r="C1" s="57"/>
      <c r="D1" s="57"/>
      <c r="E1" s="57"/>
      <c r="F1" s="57"/>
      <c r="G1" s="57"/>
    </row>
    <row r="2" spans="1:7" ht="15.6" x14ac:dyDescent="0.3">
      <c r="A2" s="20"/>
      <c r="B2" s="21"/>
      <c r="C2" s="21"/>
      <c r="D2" s="58" t="s">
        <v>25</v>
      </c>
      <c r="E2" s="58"/>
      <c r="F2" s="58"/>
      <c r="G2" s="22"/>
    </row>
    <row r="3" spans="1:7" ht="31.2" x14ac:dyDescent="0.3">
      <c r="A3" s="23" t="s">
        <v>4</v>
      </c>
      <c r="B3" s="23"/>
      <c r="C3" s="23" t="s">
        <v>6</v>
      </c>
      <c r="D3" s="23" t="s">
        <v>7</v>
      </c>
      <c r="E3" s="24" t="s">
        <v>48</v>
      </c>
      <c r="F3" s="23" t="s">
        <v>10</v>
      </c>
      <c r="G3" s="23" t="s">
        <v>11</v>
      </c>
    </row>
    <row r="4" spans="1:7" ht="15.6" x14ac:dyDescent="0.3">
      <c r="A4" s="21" t="s">
        <v>28</v>
      </c>
      <c r="B4" s="21">
        <v>249.68</v>
      </c>
      <c r="C4" s="23">
        <v>10</v>
      </c>
      <c r="D4" s="25">
        <f>(B$9)*C4</f>
        <v>0.12726289650752964</v>
      </c>
      <c r="E4" s="26">
        <f t="shared" ref="E4:E9" si="0">(D4/250)*50</f>
        <v>2.5452579301505931E-2</v>
      </c>
      <c r="F4" s="27">
        <f>(E4/100)*25</f>
        <v>6.3631448253764827E-3</v>
      </c>
      <c r="G4" s="28">
        <f>F4/((B$5*B$6)/1000)</f>
        <v>10.0128164049984</v>
      </c>
    </row>
    <row r="5" spans="1:7" ht="15.6" x14ac:dyDescent="0.3">
      <c r="A5" s="21" t="s">
        <v>30</v>
      </c>
      <c r="B5" s="21">
        <v>63.55</v>
      </c>
      <c r="C5" s="23">
        <v>12</v>
      </c>
      <c r="D5" s="25">
        <f t="shared" ref="D5:D9" si="1">(B$9)*C5</f>
        <v>0.15271547580903555</v>
      </c>
      <c r="E5" s="26">
        <f t="shared" si="0"/>
        <v>3.0543095161807112E-2</v>
      </c>
      <c r="F5" s="27">
        <f t="shared" ref="F5:F9" si="2">(E5/100)*25</f>
        <v>7.635773790451778E-3</v>
      </c>
      <c r="G5" s="28">
        <f t="shared" ref="G5:G9" si="3">F5/((B$5*B$6)/1000)</f>
        <v>12.015379685998077</v>
      </c>
    </row>
    <row r="6" spans="1:7" ht="15.6" x14ac:dyDescent="0.3">
      <c r="A6" s="21" t="s">
        <v>17</v>
      </c>
      <c r="B6" s="20">
        <v>0.01</v>
      </c>
      <c r="C6" s="23">
        <v>14</v>
      </c>
      <c r="D6" s="25">
        <f t="shared" si="1"/>
        <v>0.17816805511054148</v>
      </c>
      <c r="E6" s="26">
        <f t="shared" si="0"/>
        <v>3.5633611022108297E-2</v>
      </c>
      <c r="F6" s="27">
        <f t="shared" si="2"/>
        <v>8.9084027555270742E-3</v>
      </c>
      <c r="G6" s="28">
        <f t="shared" si="3"/>
        <v>14.017942966997756</v>
      </c>
    </row>
    <row r="7" spans="1:7" ht="15.6" x14ac:dyDescent="0.3">
      <c r="A7" s="21" t="s">
        <v>33</v>
      </c>
      <c r="B7" s="20">
        <v>50</v>
      </c>
      <c r="C7" s="23">
        <v>16</v>
      </c>
      <c r="D7" s="25">
        <f t="shared" si="1"/>
        <v>0.20362063441204742</v>
      </c>
      <c r="E7" s="26">
        <f t="shared" si="0"/>
        <v>4.0724126882409485E-2</v>
      </c>
      <c r="F7" s="27">
        <f t="shared" si="2"/>
        <v>1.0181031720602371E-2</v>
      </c>
      <c r="G7" s="28">
        <f t="shared" si="3"/>
        <v>16.020506247997439</v>
      </c>
    </row>
    <row r="8" spans="1:7" ht="15.6" x14ac:dyDescent="0.3">
      <c r="A8" s="21" t="s">
        <v>35</v>
      </c>
      <c r="B8" s="29">
        <f>B7*B5/B4</f>
        <v>12.726289650752964</v>
      </c>
      <c r="C8" s="23">
        <v>18</v>
      </c>
      <c r="D8" s="25">
        <f t="shared" si="1"/>
        <v>0.22907321371355335</v>
      </c>
      <c r="E8" s="26">
        <f t="shared" si="0"/>
        <v>4.5814642742710673E-2</v>
      </c>
      <c r="F8" s="27">
        <f t="shared" si="2"/>
        <v>1.1453660685677668E-2</v>
      </c>
      <c r="G8" s="28">
        <f t="shared" si="3"/>
        <v>18.023069528997119</v>
      </c>
    </row>
    <row r="9" spans="1:7" ht="15.6" x14ac:dyDescent="0.3">
      <c r="A9" s="21" t="s">
        <v>22</v>
      </c>
      <c r="B9" s="27">
        <f>B8/1000</f>
        <v>1.2726289650752964E-2</v>
      </c>
      <c r="C9" s="23">
        <v>20</v>
      </c>
      <c r="D9" s="25">
        <f t="shared" si="1"/>
        <v>0.25452579301505929</v>
      </c>
      <c r="E9" s="26">
        <f t="shared" si="0"/>
        <v>5.0905158603011862E-2</v>
      </c>
      <c r="F9" s="27">
        <f t="shared" si="2"/>
        <v>1.2726289650752965E-2</v>
      </c>
      <c r="G9" s="28">
        <f t="shared" si="3"/>
        <v>20.0256328099968</v>
      </c>
    </row>
    <row r="10" spans="1:7" ht="15.6" x14ac:dyDescent="0.3">
      <c r="A10" s="13"/>
      <c r="B10" s="17"/>
      <c r="C10" s="14"/>
      <c r="D10" s="15"/>
      <c r="E10" s="16"/>
      <c r="F10" s="17"/>
      <c r="G10" s="18"/>
    </row>
    <row r="11" spans="1:7" ht="15.6" x14ac:dyDescent="0.3">
      <c r="A11" s="57" t="s">
        <v>47</v>
      </c>
      <c r="B11" s="57"/>
      <c r="C11" s="57"/>
      <c r="D11" s="57"/>
      <c r="E11" s="57"/>
      <c r="F11" s="57"/>
      <c r="G11" s="57"/>
    </row>
    <row r="12" spans="1:7" ht="15.6" x14ac:dyDescent="0.3">
      <c r="A12" s="20"/>
      <c r="B12" s="21"/>
      <c r="C12" s="21"/>
      <c r="D12" s="58" t="s">
        <v>25</v>
      </c>
      <c r="E12" s="58"/>
      <c r="F12" s="58"/>
      <c r="G12" s="22"/>
    </row>
    <row r="13" spans="1:7" ht="15.6" x14ac:dyDescent="0.3">
      <c r="A13" s="23" t="s">
        <v>4</v>
      </c>
      <c r="B13" s="23"/>
      <c r="C13" s="23" t="s">
        <v>6</v>
      </c>
      <c r="D13" s="23" t="s">
        <v>7</v>
      </c>
      <c r="E13" s="23"/>
      <c r="F13" s="23" t="s">
        <v>10</v>
      </c>
      <c r="G13" s="23" t="s">
        <v>45</v>
      </c>
    </row>
    <row r="14" spans="1:7" ht="15.6" x14ac:dyDescent="0.3">
      <c r="A14" s="21" t="s">
        <v>28</v>
      </c>
      <c r="B14" s="21">
        <v>249.68</v>
      </c>
      <c r="C14" s="23">
        <v>10</v>
      </c>
      <c r="D14" s="25">
        <f>(B$19)*C14</f>
        <v>0.12726289650752964</v>
      </c>
      <c r="E14" s="26"/>
      <c r="F14" s="30">
        <f>(D14/250)*25</f>
        <v>1.2726289650752965E-2</v>
      </c>
      <c r="G14" s="28">
        <f>(F14*1000)/(B$15*B$16)</f>
        <v>20.0256328099968</v>
      </c>
    </row>
    <row r="15" spans="1:7" ht="15.6" x14ac:dyDescent="0.3">
      <c r="A15" s="21" t="s">
        <v>30</v>
      </c>
      <c r="B15" s="21">
        <v>63.55</v>
      </c>
      <c r="C15" s="23">
        <v>12</v>
      </c>
      <c r="D15" s="25">
        <f t="shared" ref="D15:D19" si="4">(B$19)*C15</f>
        <v>0.15271547580903555</v>
      </c>
      <c r="E15" s="26"/>
      <c r="F15" s="30">
        <f t="shared" ref="F15:F19" si="5">(D15/250)*25</f>
        <v>1.5271547580903556E-2</v>
      </c>
      <c r="G15" s="28">
        <f t="shared" ref="G15:G19" si="6">(F15*1000)/(B$15*B$16)</f>
        <v>24.030759371996158</v>
      </c>
    </row>
    <row r="16" spans="1:7" ht="15.6" x14ac:dyDescent="0.3">
      <c r="A16" s="21" t="s">
        <v>44</v>
      </c>
      <c r="B16" s="20">
        <v>0.01</v>
      </c>
      <c r="C16" s="23">
        <v>14</v>
      </c>
      <c r="D16" s="25">
        <f t="shared" si="4"/>
        <v>0.17816805511054148</v>
      </c>
      <c r="E16" s="26"/>
      <c r="F16" s="30">
        <f t="shared" si="5"/>
        <v>1.7816805511054148E-2</v>
      </c>
      <c r="G16" s="28">
        <f t="shared" si="6"/>
        <v>28.035885933995516</v>
      </c>
    </row>
    <row r="17" spans="1:7" ht="15.6" x14ac:dyDescent="0.3">
      <c r="A17" s="21" t="s">
        <v>33</v>
      </c>
      <c r="B17" s="20">
        <v>50</v>
      </c>
      <c r="C17" s="23">
        <v>16</v>
      </c>
      <c r="D17" s="25">
        <f t="shared" si="4"/>
        <v>0.20362063441204742</v>
      </c>
      <c r="E17" s="26"/>
      <c r="F17" s="30">
        <f t="shared" si="5"/>
        <v>2.0362063441204743E-2</v>
      </c>
      <c r="G17" s="28">
        <f t="shared" si="6"/>
        <v>32.041012495994877</v>
      </c>
    </row>
    <row r="18" spans="1:7" ht="15.6" x14ac:dyDescent="0.3">
      <c r="A18" s="21" t="s">
        <v>35</v>
      </c>
      <c r="B18" s="29">
        <f>B17*B15/B14</f>
        <v>12.726289650752964</v>
      </c>
      <c r="C18" s="23">
        <v>18</v>
      </c>
      <c r="D18" s="25">
        <f t="shared" si="4"/>
        <v>0.22907321371355335</v>
      </c>
      <c r="E18" s="26"/>
      <c r="F18" s="30">
        <f t="shared" si="5"/>
        <v>2.2907321371355337E-2</v>
      </c>
      <c r="G18" s="28">
        <f t="shared" si="6"/>
        <v>36.046139057994239</v>
      </c>
    </row>
    <row r="19" spans="1:7" ht="15.6" x14ac:dyDescent="0.3">
      <c r="A19" s="21" t="s">
        <v>22</v>
      </c>
      <c r="B19" s="30">
        <f>B18/1000</f>
        <v>1.2726289650752964E-2</v>
      </c>
      <c r="C19" s="23">
        <v>20</v>
      </c>
      <c r="D19" s="25">
        <f t="shared" si="4"/>
        <v>0.25452579301505929</v>
      </c>
      <c r="E19" s="26"/>
      <c r="F19" s="30">
        <f t="shared" si="5"/>
        <v>2.5452579301505931E-2</v>
      </c>
      <c r="G19" s="28">
        <f t="shared" si="6"/>
        <v>40.0512656199936</v>
      </c>
    </row>
    <row r="20" spans="1:7" ht="15.6" x14ac:dyDescent="0.3">
      <c r="A20" s="13"/>
      <c r="B20" s="13"/>
      <c r="C20" s="14"/>
      <c r="D20" s="15"/>
      <c r="E20" s="16"/>
      <c r="F20" s="19"/>
      <c r="G20" s="18"/>
    </row>
    <row r="21" spans="1:7" ht="15.6" x14ac:dyDescent="0.3">
      <c r="A21" s="59" t="s">
        <v>1</v>
      </c>
      <c r="B21" s="59"/>
      <c r="C21" s="59"/>
      <c r="D21" s="59"/>
      <c r="E21" s="59"/>
      <c r="F21" s="59"/>
      <c r="G21" s="59"/>
    </row>
    <row r="22" spans="1:7" ht="15.6" x14ac:dyDescent="0.3">
      <c r="A22" s="21"/>
      <c r="B22" s="21"/>
      <c r="C22" s="21"/>
      <c r="D22" s="58" t="s">
        <v>3</v>
      </c>
      <c r="E22" s="58"/>
      <c r="F22" s="58"/>
      <c r="G22" s="22"/>
    </row>
    <row r="23" spans="1:7" ht="31.2" x14ac:dyDescent="0.3">
      <c r="A23" s="23" t="s">
        <v>4</v>
      </c>
      <c r="B23" s="23"/>
      <c r="C23" s="23" t="s">
        <v>6</v>
      </c>
      <c r="D23" s="23" t="s">
        <v>7</v>
      </c>
      <c r="E23" s="24" t="s">
        <v>48</v>
      </c>
      <c r="F23" s="23" t="s">
        <v>10</v>
      </c>
      <c r="G23" s="23" t="s">
        <v>11</v>
      </c>
    </row>
    <row r="24" spans="1:7" ht="15.6" x14ac:dyDescent="0.3">
      <c r="A24" s="21" t="s">
        <v>13</v>
      </c>
      <c r="B24" s="21">
        <v>81.38</v>
      </c>
      <c r="C24" s="23">
        <v>10</v>
      </c>
      <c r="D24" s="25">
        <f>(B$29)*C24</f>
        <v>0.16070287539936101</v>
      </c>
      <c r="E24" s="26">
        <f t="shared" ref="E24:E29" si="7">(D24/250)*50</f>
        <v>3.2140575079872197E-2</v>
      </c>
      <c r="F24" s="27">
        <f>(E24/100)*25</f>
        <v>8.0351437699680492E-3</v>
      </c>
      <c r="G24" s="28">
        <f>(F24*1000)/(B$25*B$26)</f>
        <v>12.288031457360528</v>
      </c>
    </row>
    <row r="25" spans="1:7" ht="15.6" x14ac:dyDescent="0.3">
      <c r="A25" s="21" t="s">
        <v>15</v>
      </c>
      <c r="B25" s="21">
        <v>65.39</v>
      </c>
      <c r="C25" s="23">
        <v>12</v>
      </c>
      <c r="D25" s="25">
        <f t="shared" ref="D25:D29" si="8">(B$29)*C25</f>
        <v>0.19284345047923324</v>
      </c>
      <c r="E25" s="26">
        <f t="shared" si="7"/>
        <v>3.8568690095846646E-2</v>
      </c>
      <c r="F25" s="27">
        <f t="shared" ref="F25:F29" si="9">(E25/100)*25</f>
        <v>9.6421725239616615E-3</v>
      </c>
      <c r="G25" s="28">
        <f t="shared" ref="G25:G29" si="10">(F25*1000)/(B$25*B$26)</f>
        <v>14.745637748832637</v>
      </c>
    </row>
    <row r="26" spans="1:7" ht="15.6" x14ac:dyDescent="0.3">
      <c r="A26" s="21" t="s">
        <v>17</v>
      </c>
      <c r="B26" s="20">
        <v>0.01</v>
      </c>
      <c r="C26" s="23">
        <v>14</v>
      </c>
      <c r="D26" s="25">
        <f t="shared" si="8"/>
        <v>0.22498402555910543</v>
      </c>
      <c r="E26" s="26">
        <f t="shared" si="7"/>
        <v>4.4996805111821088E-2</v>
      </c>
      <c r="F26" s="27">
        <f t="shared" si="9"/>
        <v>1.1249201277955272E-2</v>
      </c>
      <c r="G26" s="28">
        <f t="shared" si="10"/>
        <v>17.203244040304742</v>
      </c>
    </row>
    <row r="27" spans="1:7" ht="15.6" x14ac:dyDescent="0.3">
      <c r="A27" s="21" t="s">
        <v>19</v>
      </c>
      <c r="B27" s="20">
        <v>20</v>
      </c>
      <c r="C27" s="23">
        <v>16</v>
      </c>
      <c r="D27" s="25">
        <f t="shared" si="8"/>
        <v>0.25712460063897763</v>
      </c>
      <c r="E27" s="26">
        <f t="shared" si="7"/>
        <v>5.142492012779553E-2</v>
      </c>
      <c r="F27" s="27">
        <f t="shared" si="9"/>
        <v>1.2856230031948883E-2</v>
      </c>
      <c r="G27" s="28">
        <f t="shared" si="10"/>
        <v>19.660850331776849</v>
      </c>
    </row>
    <row r="28" spans="1:7" ht="15.6" x14ac:dyDescent="0.3">
      <c r="A28" s="21" t="s">
        <v>21</v>
      </c>
      <c r="B28" s="29">
        <f>B27*B25/B24</f>
        <v>16.070287539936103</v>
      </c>
      <c r="C28" s="23">
        <v>18</v>
      </c>
      <c r="D28" s="25">
        <f t="shared" si="8"/>
        <v>0.28926517571884985</v>
      </c>
      <c r="E28" s="26">
        <f t="shared" si="7"/>
        <v>5.7853035143769972E-2</v>
      </c>
      <c r="F28" s="27">
        <f t="shared" si="9"/>
        <v>1.4463258785942493E-2</v>
      </c>
      <c r="G28" s="28">
        <f t="shared" si="10"/>
        <v>22.118456623248957</v>
      </c>
    </row>
    <row r="29" spans="1:7" ht="15.6" x14ac:dyDescent="0.3">
      <c r="A29" s="21" t="s">
        <v>22</v>
      </c>
      <c r="B29" s="31">
        <f>B28/1000</f>
        <v>1.6070287539936102E-2</v>
      </c>
      <c r="C29" s="23">
        <v>20</v>
      </c>
      <c r="D29" s="25">
        <f t="shared" si="8"/>
        <v>0.32140575079872202</v>
      </c>
      <c r="E29" s="26">
        <f t="shared" si="7"/>
        <v>6.4281150159744394E-2</v>
      </c>
      <c r="F29" s="27">
        <f t="shared" si="9"/>
        <v>1.6070287539936098E-2</v>
      </c>
      <c r="G29" s="28">
        <f t="shared" si="10"/>
        <v>24.576062914721057</v>
      </c>
    </row>
    <row r="31" spans="1:7" ht="15.6" x14ac:dyDescent="0.3">
      <c r="A31" s="59" t="s">
        <v>1</v>
      </c>
      <c r="B31" s="59"/>
      <c r="C31" s="59"/>
      <c r="D31" s="59"/>
      <c r="E31" s="59"/>
      <c r="F31" s="59"/>
      <c r="G31" s="59"/>
    </row>
    <row r="32" spans="1:7" ht="15.6" x14ac:dyDescent="0.3">
      <c r="A32" s="21"/>
      <c r="B32" s="21"/>
      <c r="C32" s="21"/>
      <c r="D32" s="58" t="s">
        <v>3</v>
      </c>
      <c r="E32" s="58"/>
      <c r="F32" s="58"/>
      <c r="G32" s="22"/>
    </row>
    <row r="33" spans="1:7" ht="31.2" x14ac:dyDescent="0.3">
      <c r="A33" s="23" t="s">
        <v>4</v>
      </c>
      <c r="B33" s="23"/>
      <c r="C33" s="23" t="s">
        <v>6</v>
      </c>
      <c r="D33" s="23" t="s">
        <v>7</v>
      </c>
      <c r="E33" s="24" t="s">
        <v>49</v>
      </c>
      <c r="F33" s="23" t="s">
        <v>10</v>
      </c>
      <c r="G33" s="23" t="s">
        <v>11</v>
      </c>
    </row>
    <row r="34" spans="1:7" ht="15.6" x14ac:dyDescent="0.3">
      <c r="A34" s="21" t="s">
        <v>13</v>
      </c>
      <c r="B34" s="21">
        <v>81.38</v>
      </c>
      <c r="C34" s="23">
        <v>18</v>
      </c>
      <c r="D34" s="25">
        <f>(B$39)*C34</f>
        <v>0.28926517571884985</v>
      </c>
      <c r="E34" s="26">
        <f t="shared" ref="E34:E39" si="11">(D34/250)*50</f>
        <v>5.7853035143769972E-2</v>
      </c>
      <c r="F34" s="27">
        <f>(E34/250)*25</f>
        <v>5.785303514376997E-3</v>
      </c>
      <c r="G34" s="28">
        <f>(F34*1000)/(B$25*B$26)</f>
        <v>8.8473826492995826</v>
      </c>
    </row>
    <row r="35" spans="1:7" ht="15.6" x14ac:dyDescent="0.3">
      <c r="A35" s="21" t="s">
        <v>15</v>
      </c>
      <c r="B35" s="21">
        <v>65.39</v>
      </c>
      <c r="C35" s="23">
        <v>20</v>
      </c>
      <c r="D35" s="25">
        <f t="shared" ref="D35:D39" si="12">(B$39)*C35</f>
        <v>0.32140575079872202</v>
      </c>
      <c r="E35" s="26">
        <f t="shared" si="11"/>
        <v>6.4281150159744394E-2</v>
      </c>
      <c r="F35" s="27">
        <f t="shared" ref="F35:F39" si="13">(E35/250)*25</f>
        <v>6.4281150159744395E-3</v>
      </c>
      <c r="G35" s="28">
        <f t="shared" ref="G35:G39" si="14">(F35*1000)/(B$25*B$26)</f>
        <v>9.830425165888423</v>
      </c>
    </row>
    <row r="36" spans="1:7" ht="15.6" x14ac:dyDescent="0.3">
      <c r="A36" s="21" t="s">
        <v>17</v>
      </c>
      <c r="B36" s="20">
        <v>0.01</v>
      </c>
      <c r="C36" s="23">
        <v>22</v>
      </c>
      <c r="D36" s="25">
        <f t="shared" si="12"/>
        <v>0.35354632587859425</v>
      </c>
      <c r="E36" s="26">
        <f t="shared" si="11"/>
        <v>7.070926517571885E-2</v>
      </c>
      <c r="F36" s="27">
        <f t="shared" si="13"/>
        <v>7.0709265175718846E-3</v>
      </c>
      <c r="G36" s="28">
        <f t="shared" si="14"/>
        <v>10.813467682477267</v>
      </c>
    </row>
    <row r="37" spans="1:7" ht="15.6" x14ac:dyDescent="0.3">
      <c r="A37" s="21" t="s">
        <v>19</v>
      </c>
      <c r="B37" s="20">
        <v>20</v>
      </c>
      <c r="C37" s="23">
        <v>24</v>
      </c>
      <c r="D37" s="25">
        <f t="shared" si="12"/>
        <v>0.38568690095846647</v>
      </c>
      <c r="E37" s="26">
        <f t="shared" si="11"/>
        <v>7.7137380191693292E-2</v>
      </c>
      <c r="F37" s="27">
        <f t="shared" si="13"/>
        <v>7.7137380191693288E-3</v>
      </c>
      <c r="G37" s="28">
        <f t="shared" si="14"/>
        <v>11.796510199066109</v>
      </c>
    </row>
    <row r="38" spans="1:7" ht="15.6" x14ac:dyDescent="0.3">
      <c r="A38" s="21" t="s">
        <v>21</v>
      </c>
      <c r="B38" s="29">
        <f>B37*B35/B34</f>
        <v>16.070287539936103</v>
      </c>
      <c r="C38" s="23">
        <v>26</v>
      </c>
      <c r="D38" s="25">
        <f t="shared" si="12"/>
        <v>0.41782747603833864</v>
      </c>
      <c r="E38" s="26">
        <f t="shared" si="11"/>
        <v>8.3565495207667734E-2</v>
      </c>
      <c r="F38" s="27">
        <f t="shared" si="13"/>
        <v>8.356549520766773E-3</v>
      </c>
      <c r="G38" s="28">
        <f t="shared" si="14"/>
        <v>12.779552715654951</v>
      </c>
    </row>
    <row r="39" spans="1:7" ht="15.6" x14ac:dyDescent="0.3">
      <c r="A39" s="21" t="s">
        <v>22</v>
      </c>
      <c r="B39" s="31">
        <f>B38/1000</f>
        <v>1.6070287539936102E-2</v>
      </c>
      <c r="C39" s="23">
        <v>28</v>
      </c>
      <c r="D39" s="25">
        <f t="shared" si="12"/>
        <v>0.44996805111821087</v>
      </c>
      <c r="E39" s="26">
        <f t="shared" si="11"/>
        <v>8.9993610223642176E-2</v>
      </c>
      <c r="F39" s="27">
        <f t="shared" si="13"/>
        <v>8.9993610223642172E-3</v>
      </c>
      <c r="G39" s="28">
        <f t="shared" si="14"/>
        <v>13.762595232243795</v>
      </c>
    </row>
    <row r="41" spans="1:7" ht="15.6" x14ac:dyDescent="0.3">
      <c r="A41" s="57" t="s">
        <v>46</v>
      </c>
      <c r="B41" s="57"/>
      <c r="C41" s="57"/>
      <c r="D41" s="57"/>
      <c r="E41" s="57"/>
      <c r="F41" s="57"/>
      <c r="G41" s="57"/>
    </row>
    <row r="42" spans="1:7" ht="15.6" x14ac:dyDescent="0.3">
      <c r="A42" s="20"/>
      <c r="B42" s="21"/>
      <c r="C42" s="21"/>
      <c r="D42" s="58" t="s">
        <v>25</v>
      </c>
      <c r="E42" s="58"/>
      <c r="F42" s="58"/>
      <c r="G42" s="22"/>
    </row>
    <row r="43" spans="1:7" ht="31.2" x14ac:dyDescent="0.3">
      <c r="A43" s="23" t="s">
        <v>4</v>
      </c>
      <c r="B43" s="23"/>
      <c r="C43" s="23" t="s">
        <v>6</v>
      </c>
      <c r="D43" s="23" t="s">
        <v>7</v>
      </c>
      <c r="E43" s="24" t="s">
        <v>49</v>
      </c>
      <c r="F43" s="23" t="s">
        <v>10</v>
      </c>
      <c r="G43" s="23" t="s">
        <v>11</v>
      </c>
    </row>
    <row r="44" spans="1:7" ht="15.6" x14ac:dyDescent="0.3">
      <c r="A44" s="21" t="s">
        <v>28</v>
      </c>
      <c r="B44" s="21">
        <v>249.68</v>
      </c>
      <c r="C44" s="23">
        <v>20</v>
      </c>
      <c r="D44" s="25">
        <f>(B$49)*C44</f>
        <v>0.25452579301505929</v>
      </c>
      <c r="E44" s="26">
        <f t="shared" ref="E44:E49" si="15">(D44/250)*50</f>
        <v>5.0905158603011862E-2</v>
      </c>
      <c r="F44" s="27">
        <f>(E44/250)*25</f>
        <v>5.0905158603011865E-3</v>
      </c>
      <c r="G44" s="28">
        <f>F44/((B$5*B$6)/1000)</f>
        <v>8.0102531239987194</v>
      </c>
    </row>
    <row r="45" spans="1:7" ht="15.6" x14ac:dyDescent="0.3">
      <c r="A45" s="21" t="s">
        <v>30</v>
      </c>
      <c r="B45" s="21">
        <v>63.55</v>
      </c>
      <c r="C45" s="23">
        <v>22</v>
      </c>
      <c r="D45" s="25">
        <f t="shared" ref="D45:D49" si="16">(B$49)*C45</f>
        <v>0.27997837231656519</v>
      </c>
      <c r="E45" s="26">
        <f t="shared" si="15"/>
        <v>5.5995674463313036E-2</v>
      </c>
      <c r="F45" s="27">
        <f t="shared" ref="F45:F49" si="17">(E45/250)*25</f>
        <v>5.5995674463313033E-3</v>
      </c>
      <c r="G45" s="28">
        <f t="shared" ref="G45:G49" si="18">F45/((B$5*B$6)/1000)</f>
        <v>8.8112784363985881</v>
      </c>
    </row>
    <row r="46" spans="1:7" ht="15.6" x14ac:dyDescent="0.3">
      <c r="A46" s="21" t="s">
        <v>17</v>
      </c>
      <c r="B46" s="20">
        <v>0.01</v>
      </c>
      <c r="C46" s="23">
        <v>24</v>
      </c>
      <c r="D46" s="25">
        <f t="shared" si="16"/>
        <v>0.3054309516180711</v>
      </c>
      <c r="E46" s="26">
        <f t="shared" si="15"/>
        <v>6.1086190323614224E-2</v>
      </c>
      <c r="F46" s="27">
        <f t="shared" si="17"/>
        <v>6.1086190323614226E-3</v>
      </c>
      <c r="G46" s="28">
        <f t="shared" si="18"/>
        <v>9.6123037487984622</v>
      </c>
    </row>
    <row r="47" spans="1:7" ht="15.6" x14ac:dyDescent="0.3">
      <c r="A47" s="21" t="s">
        <v>33</v>
      </c>
      <c r="B47" s="20">
        <v>50</v>
      </c>
      <c r="C47" s="23">
        <v>26</v>
      </c>
      <c r="D47" s="25">
        <f t="shared" si="16"/>
        <v>0.33088353091957706</v>
      </c>
      <c r="E47" s="26">
        <f t="shared" si="15"/>
        <v>6.6176706183915412E-2</v>
      </c>
      <c r="F47" s="27">
        <f t="shared" si="17"/>
        <v>6.6176706183915402E-3</v>
      </c>
      <c r="G47" s="28">
        <f t="shared" si="18"/>
        <v>10.413329061198333</v>
      </c>
    </row>
    <row r="48" spans="1:7" ht="15.6" x14ac:dyDescent="0.3">
      <c r="A48" s="21" t="s">
        <v>35</v>
      </c>
      <c r="B48" s="29">
        <f>B47*B45/B44</f>
        <v>12.726289650752964</v>
      </c>
      <c r="C48" s="23">
        <v>28</v>
      </c>
      <c r="D48" s="25">
        <f t="shared" si="16"/>
        <v>0.35633611022108297</v>
      </c>
      <c r="E48" s="26">
        <f t="shared" si="15"/>
        <v>7.1267222044216594E-2</v>
      </c>
      <c r="F48" s="27">
        <f t="shared" si="17"/>
        <v>7.1267222044216596E-3</v>
      </c>
      <c r="G48" s="28">
        <f t="shared" si="18"/>
        <v>11.214354373598205</v>
      </c>
    </row>
    <row r="49" spans="1:7" ht="15.6" x14ac:dyDescent="0.3">
      <c r="A49" s="21" t="s">
        <v>22</v>
      </c>
      <c r="B49" s="27">
        <f>B48/1000</f>
        <v>1.2726289650752964E-2</v>
      </c>
      <c r="C49" s="23">
        <v>30</v>
      </c>
      <c r="D49" s="25">
        <f t="shared" si="16"/>
        <v>0.38178868952258893</v>
      </c>
      <c r="E49" s="26">
        <f t="shared" si="15"/>
        <v>7.6357737904517789E-2</v>
      </c>
      <c r="F49" s="27">
        <f t="shared" si="17"/>
        <v>7.6357737904517789E-3</v>
      </c>
      <c r="G49" s="28">
        <f t="shared" si="18"/>
        <v>12.015379685998079</v>
      </c>
    </row>
  </sheetData>
  <mergeCells count="10">
    <mergeCell ref="A41:G41"/>
    <mergeCell ref="D42:F42"/>
    <mergeCell ref="D12:F12"/>
    <mergeCell ref="A21:G21"/>
    <mergeCell ref="D22:F22"/>
    <mergeCell ref="A1:G1"/>
    <mergeCell ref="D2:F2"/>
    <mergeCell ref="A11:G11"/>
    <mergeCell ref="A31:G31"/>
    <mergeCell ref="D32:F32"/>
  </mergeCells>
  <printOptions horizontalCentered="1"/>
  <pageMargins left="0.31496062992125984" right="0.11811023622047245" top="0.15748031496062992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9ADCA-01CA-4426-9EE8-8CAB24CE6020}">
  <dimension ref="A1:H22"/>
  <sheetViews>
    <sheetView workbookViewId="0">
      <selection activeCell="A24" sqref="A24"/>
    </sheetView>
  </sheetViews>
  <sheetFormatPr defaultRowHeight="14.4" x14ac:dyDescent="0.3"/>
  <cols>
    <col min="1" max="1" width="38.33203125" bestFit="1" customWidth="1"/>
    <col min="2" max="2" width="11" customWidth="1"/>
    <col min="3" max="3" width="12.44140625" bestFit="1" customWidth="1"/>
    <col min="4" max="4" width="21.44140625" bestFit="1" customWidth="1"/>
  </cols>
  <sheetData>
    <row r="1" spans="1:8" ht="15.6" x14ac:dyDescent="0.3">
      <c r="A1" s="60" t="s">
        <v>60</v>
      </c>
      <c r="B1" s="61"/>
      <c r="C1" s="61"/>
      <c r="D1" s="62"/>
    </row>
    <row r="2" spans="1:8" x14ac:dyDescent="0.3">
      <c r="A2" t="s">
        <v>61</v>
      </c>
      <c r="B2" t="s">
        <v>62</v>
      </c>
      <c r="C2" t="s">
        <v>64</v>
      </c>
      <c r="D2" t="s">
        <v>63</v>
      </c>
    </row>
    <row r="3" spans="1:8" ht="15.6" x14ac:dyDescent="0.3">
      <c r="A3" s="4" t="s">
        <v>39</v>
      </c>
      <c r="B3" s="4">
        <v>392.13</v>
      </c>
      <c r="C3" s="55">
        <v>100</v>
      </c>
      <c r="D3" s="54">
        <f>C3/B3</f>
        <v>0.25501746869660574</v>
      </c>
    </row>
    <row r="4" spans="1:8" ht="15.6" x14ac:dyDescent="0.3">
      <c r="A4" s="54" t="s">
        <v>40</v>
      </c>
      <c r="B4" s="4">
        <v>55.85</v>
      </c>
      <c r="C4" s="54"/>
      <c r="D4" s="54">
        <f>D3</f>
        <v>0.25501746869660574</v>
      </c>
    </row>
    <row r="5" spans="1:8" ht="15.6" x14ac:dyDescent="0.3">
      <c r="A5" s="4" t="s">
        <v>41</v>
      </c>
      <c r="B5" s="4">
        <v>159.69</v>
      </c>
      <c r="C5" s="54"/>
      <c r="D5" s="54"/>
    </row>
    <row r="6" spans="1:8" ht="15.6" x14ac:dyDescent="0.3">
      <c r="A6" s="54" t="s">
        <v>65</v>
      </c>
      <c r="B6" s="40">
        <v>25</v>
      </c>
      <c r="C6" s="54"/>
      <c r="D6" s="54"/>
    </row>
    <row r="7" spans="1:8" x14ac:dyDescent="0.3">
      <c r="A7" s="54" t="s">
        <v>67</v>
      </c>
      <c r="B7" s="54">
        <f>(D4*B6)/1000</f>
        <v>6.3754367174151437E-3</v>
      </c>
      <c r="C7" s="54"/>
      <c r="D7" s="54"/>
    </row>
    <row r="8" spans="1:8" x14ac:dyDescent="0.3">
      <c r="A8" s="54" t="s">
        <v>66</v>
      </c>
      <c r="B8" s="54">
        <f>(50*B7)/250</f>
        <v>1.2750873434830287E-3</v>
      </c>
      <c r="C8" s="54"/>
      <c r="D8" s="54"/>
    </row>
    <row r="9" spans="1:8" x14ac:dyDescent="0.3">
      <c r="A9" s="54" t="s">
        <v>68</v>
      </c>
      <c r="B9" s="54">
        <f>B8/2</f>
        <v>6.3754367174151437E-4</v>
      </c>
      <c r="C9" s="54"/>
      <c r="D9" s="54"/>
    </row>
    <row r="10" spans="1:8" x14ac:dyDescent="0.3">
      <c r="A10" s="54" t="s">
        <v>69</v>
      </c>
      <c r="B10" s="56">
        <f>B9*B5</f>
        <v>0.10180934894040243</v>
      </c>
      <c r="C10" s="54"/>
      <c r="D10" s="54"/>
    </row>
    <row r="13" spans="1:8" ht="15.6" x14ac:dyDescent="0.3">
      <c r="A13" s="60" t="s">
        <v>70</v>
      </c>
      <c r="B13" s="61"/>
      <c r="C13" s="61"/>
      <c r="D13" s="62"/>
    </row>
    <row r="14" spans="1:8" x14ac:dyDescent="0.3">
      <c r="A14" t="s">
        <v>61</v>
      </c>
      <c r="B14" t="s">
        <v>62</v>
      </c>
      <c r="C14" t="s">
        <v>64</v>
      </c>
      <c r="D14" t="s">
        <v>63</v>
      </c>
    </row>
    <row r="15" spans="1:8" ht="15.6" x14ac:dyDescent="0.3">
      <c r="A15" s="4" t="s">
        <v>27</v>
      </c>
      <c r="B15" s="4">
        <v>630.38</v>
      </c>
      <c r="C15" s="55">
        <v>100</v>
      </c>
      <c r="D15" s="54">
        <f>C15/B15</f>
        <v>0.15863447444398618</v>
      </c>
      <c r="H15">
        <f>26.98*2</f>
        <v>53.96</v>
      </c>
    </row>
    <row r="16" spans="1:8" ht="15.6" x14ac:dyDescent="0.3">
      <c r="A16" s="4" t="s">
        <v>29</v>
      </c>
      <c r="B16" s="4">
        <f>26.98*2</f>
        <v>53.96</v>
      </c>
      <c r="C16" s="54"/>
      <c r="D16" s="54">
        <f>D15*2</f>
        <v>0.31726894888797236</v>
      </c>
    </row>
    <row r="17" spans="1:4" ht="15.6" x14ac:dyDescent="0.3">
      <c r="A17" s="4" t="s">
        <v>31</v>
      </c>
      <c r="B17" s="4">
        <v>101.92</v>
      </c>
      <c r="C17" s="54"/>
      <c r="D17" s="54"/>
    </row>
    <row r="18" spans="1:4" ht="15.6" x14ac:dyDescent="0.3">
      <c r="A18" s="54" t="s">
        <v>65</v>
      </c>
      <c r="B18" s="40">
        <v>25</v>
      </c>
      <c r="C18" s="54"/>
      <c r="D18" s="54"/>
    </row>
    <row r="19" spans="1:4" x14ac:dyDescent="0.3">
      <c r="A19" s="54" t="s">
        <v>71</v>
      </c>
      <c r="B19" s="54">
        <f>(D16*B18)/1000</f>
        <v>7.9317237221993089E-3</v>
      </c>
      <c r="C19" s="54"/>
      <c r="D19" s="54"/>
    </row>
    <row r="20" spans="1:4" x14ac:dyDescent="0.3">
      <c r="A20" s="54" t="s">
        <v>72</v>
      </c>
      <c r="B20" s="54">
        <f>(50*B19)/250</f>
        <v>1.5863447444398617E-3</v>
      </c>
      <c r="C20" s="54"/>
      <c r="D20" s="54"/>
    </row>
    <row r="21" spans="1:4" x14ac:dyDescent="0.3">
      <c r="A21" s="54" t="s">
        <v>73</v>
      </c>
      <c r="B21" s="54">
        <f>B20/2</f>
        <v>7.9317237221993085E-4</v>
      </c>
      <c r="C21" s="54"/>
      <c r="D21" s="54"/>
    </row>
    <row r="22" spans="1:4" x14ac:dyDescent="0.3">
      <c r="A22" s="54" t="s">
        <v>74</v>
      </c>
      <c r="B22" s="56">
        <f>B21*B17</f>
        <v>8.0840128176655354E-2</v>
      </c>
      <c r="C22" s="54"/>
      <c r="D22" s="54"/>
    </row>
  </sheetData>
  <mergeCells count="2">
    <mergeCell ref="A1:D1"/>
    <mergeCell ref="A13:D13"/>
  </mergeCells>
  <printOptions horizontalCentered="1"/>
  <pageMargins left="0.31496062992125984" right="0.11811023622047245" top="0.15748031496062992" bottom="0.15748031496062992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9"/>
  <sheetViews>
    <sheetView tabSelected="1" workbookViewId="0">
      <selection activeCell="F6" sqref="F6"/>
    </sheetView>
  </sheetViews>
  <sheetFormatPr defaultRowHeight="14.4" x14ac:dyDescent="0.3"/>
  <cols>
    <col min="1" max="1" width="33.6640625" bestFit="1" customWidth="1"/>
    <col min="2" max="2" width="9.33203125" bestFit="1" customWidth="1"/>
    <col min="3" max="3" width="10.44140625" bestFit="1" customWidth="1"/>
    <col min="4" max="4" width="11.6640625" bestFit="1" customWidth="1"/>
    <col min="5" max="5" width="10.44140625" bestFit="1" customWidth="1"/>
    <col min="6" max="6" width="20.21875" bestFit="1" customWidth="1"/>
  </cols>
  <sheetData>
    <row r="1" spans="1:6" ht="16.5" customHeight="1" x14ac:dyDescent="0.3">
      <c r="A1" s="65" t="s">
        <v>0</v>
      </c>
      <c r="B1" s="65"/>
      <c r="C1" s="65"/>
      <c r="D1" s="65"/>
      <c r="E1" s="65"/>
      <c r="F1" s="65"/>
    </row>
    <row r="2" spans="1:6" ht="15.6" x14ac:dyDescent="0.3">
      <c r="A2" s="4"/>
      <c r="B2" s="4"/>
      <c r="C2" s="4"/>
      <c r="D2" s="64" t="s">
        <v>2</v>
      </c>
      <c r="E2" s="64"/>
      <c r="F2" s="4"/>
    </row>
    <row r="3" spans="1:6" ht="15.6" x14ac:dyDescent="0.3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</row>
    <row r="4" spans="1:6" ht="15.6" x14ac:dyDescent="0.3">
      <c r="A4" s="4" t="s">
        <v>12</v>
      </c>
      <c r="B4" s="4">
        <v>394.97</v>
      </c>
      <c r="C4" s="5">
        <v>20</v>
      </c>
      <c r="D4" s="6">
        <f>(B$9)*C4</f>
        <v>0.14859356406815707</v>
      </c>
      <c r="E4" s="7">
        <f t="shared" ref="E4:E9" si="0">(D4/250)*50</f>
        <v>2.9718712813631414E-2</v>
      </c>
      <c r="F4" s="6">
        <f>(E4*B$6)/B$5</f>
        <v>0.14629465529027524</v>
      </c>
    </row>
    <row r="5" spans="1:6" ht="15.6" x14ac:dyDescent="0.3">
      <c r="A5" s="4" t="s">
        <v>14</v>
      </c>
      <c r="B5" s="4">
        <v>58.69</v>
      </c>
      <c r="C5" s="5">
        <v>22</v>
      </c>
      <c r="D5" s="6">
        <f t="shared" ref="D5:D9" si="1">(B$9)*C5</f>
        <v>0.16345292047497278</v>
      </c>
      <c r="E5" s="7">
        <f t="shared" si="0"/>
        <v>3.2690584094994556E-2</v>
      </c>
      <c r="F5" s="6">
        <f t="shared" ref="F5:F9" si="2">(E5*B$6)/B$5</f>
        <v>0.16092412081930274</v>
      </c>
    </row>
    <row r="6" spans="1:6" ht="15.6" x14ac:dyDescent="0.3">
      <c r="A6" s="4" t="s">
        <v>16</v>
      </c>
      <c r="B6" s="4">
        <v>288.91000000000003</v>
      </c>
      <c r="C6" s="5">
        <v>25</v>
      </c>
      <c r="D6" s="6">
        <f t="shared" si="1"/>
        <v>0.18574195508519634</v>
      </c>
      <c r="E6" s="7">
        <f t="shared" si="0"/>
        <v>3.7148391017039262E-2</v>
      </c>
      <c r="F6" s="6">
        <f t="shared" si="2"/>
        <v>0.18286831911284401</v>
      </c>
    </row>
    <row r="7" spans="1:6" ht="15.6" x14ac:dyDescent="0.3">
      <c r="A7" s="4" t="s">
        <v>18</v>
      </c>
      <c r="B7" s="8">
        <v>50</v>
      </c>
      <c r="C7" s="5">
        <v>26</v>
      </c>
      <c r="D7" s="6">
        <f t="shared" si="1"/>
        <v>0.19317163328860418</v>
      </c>
      <c r="E7" s="7">
        <f t="shared" si="0"/>
        <v>3.863432665772084E-2</v>
      </c>
      <c r="F7" s="6">
        <f t="shared" si="2"/>
        <v>0.19018305187735779</v>
      </c>
    </row>
    <row r="8" spans="1:6" ht="15.6" x14ac:dyDescent="0.3">
      <c r="A8" s="4" t="s">
        <v>20</v>
      </c>
      <c r="B8" s="9">
        <f>B7*B5/B4</f>
        <v>7.4296782034078532</v>
      </c>
      <c r="C8" s="5">
        <v>28</v>
      </c>
      <c r="D8" s="6">
        <f t="shared" si="1"/>
        <v>0.20803098969541989</v>
      </c>
      <c r="E8" s="7">
        <f t="shared" si="0"/>
        <v>4.1606197939083975E-2</v>
      </c>
      <c r="F8" s="6">
        <f t="shared" si="2"/>
        <v>0.20481251740638529</v>
      </c>
    </row>
    <row r="9" spans="1:6" ht="15.6" x14ac:dyDescent="0.3">
      <c r="A9" s="4" t="s">
        <v>22</v>
      </c>
      <c r="B9" s="7">
        <f>B8/1000</f>
        <v>7.4296782034078534E-3</v>
      </c>
      <c r="C9" s="5">
        <v>30</v>
      </c>
      <c r="D9" s="6">
        <f t="shared" si="1"/>
        <v>0.2228903461022356</v>
      </c>
      <c r="E9" s="7">
        <f t="shared" si="0"/>
        <v>4.4578069220447124E-2</v>
      </c>
      <c r="F9" s="6">
        <f t="shared" si="2"/>
        <v>0.21944198293541284</v>
      </c>
    </row>
    <row r="10" spans="1:6" x14ac:dyDescent="0.3">
      <c r="B10" s="3"/>
      <c r="C10" s="1"/>
      <c r="D10" s="2"/>
      <c r="E10" s="3"/>
      <c r="F10" s="2"/>
    </row>
    <row r="11" spans="1:6" ht="15.6" x14ac:dyDescent="0.3">
      <c r="A11" s="63" t="s">
        <v>36</v>
      </c>
      <c r="B11" s="63"/>
      <c r="C11" s="63"/>
      <c r="D11" s="63"/>
      <c r="E11" s="63"/>
      <c r="F11" s="63"/>
    </row>
    <row r="12" spans="1:6" ht="15.6" x14ac:dyDescent="0.3">
      <c r="A12" s="4"/>
      <c r="B12" s="4"/>
      <c r="C12" s="4"/>
      <c r="D12" s="64" t="s">
        <v>37</v>
      </c>
      <c r="E12" s="64"/>
      <c r="F12" s="4"/>
    </row>
    <row r="13" spans="1:6" ht="15.6" x14ac:dyDescent="0.3">
      <c r="A13" s="5" t="s">
        <v>4</v>
      </c>
      <c r="B13" s="5" t="s">
        <v>5</v>
      </c>
      <c r="C13" s="5" t="s">
        <v>6</v>
      </c>
      <c r="D13" s="5" t="s">
        <v>7</v>
      </c>
      <c r="E13" s="5" t="s">
        <v>8</v>
      </c>
      <c r="F13" s="5" t="s">
        <v>38</v>
      </c>
    </row>
    <row r="14" spans="1:6" ht="15.6" x14ac:dyDescent="0.3">
      <c r="A14" s="4" t="s">
        <v>39</v>
      </c>
      <c r="B14" s="4">
        <v>392.13</v>
      </c>
      <c r="C14" s="5">
        <v>20</v>
      </c>
      <c r="D14" s="6">
        <f>(B$19)*C14</f>
        <v>0.28485451253410854</v>
      </c>
      <c r="E14" s="7">
        <f t="shared" ref="E14:E19" si="3">(D14/250)*50</f>
        <v>5.6970902506821706E-2</v>
      </c>
      <c r="F14" s="6">
        <f>(E14*B$16)/(2*B$15)</f>
        <v>8.1447479152321908E-2</v>
      </c>
    </row>
    <row r="15" spans="1:6" ht="15.6" x14ac:dyDescent="0.3">
      <c r="A15" s="4" t="s">
        <v>40</v>
      </c>
      <c r="B15" s="4">
        <v>55.85</v>
      </c>
      <c r="C15" s="5">
        <v>22</v>
      </c>
      <c r="D15" s="6">
        <f t="shared" ref="D15:D19" si="4">(B$19)*C15</f>
        <v>0.31333996378751944</v>
      </c>
      <c r="E15" s="7">
        <f t="shared" si="3"/>
        <v>6.2667992757503885E-2</v>
      </c>
      <c r="F15" s="6">
        <f t="shared" ref="F15:F19" si="5">(E15*B$16)/(2*B$15)</f>
        <v>8.9592227067554112E-2</v>
      </c>
    </row>
    <row r="16" spans="1:6" ht="15.6" x14ac:dyDescent="0.3">
      <c r="A16" s="4" t="s">
        <v>41</v>
      </c>
      <c r="B16" s="4">
        <v>159.69</v>
      </c>
      <c r="C16" s="5">
        <v>25</v>
      </c>
      <c r="D16" s="6">
        <f t="shared" si="4"/>
        <v>0.3560681406676357</v>
      </c>
      <c r="E16" s="7">
        <f t="shared" si="3"/>
        <v>7.1213628133527135E-2</v>
      </c>
      <c r="F16" s="6">
        <f t="shared" si="5"/>
        <v>0.1018093489404024</v>
      </c>
    </row>
    <row r="17" spans="1:6" ht="15.6" x14ac:dyDescent="0.3">
      <c r="A17" s="4" t="s">
        <v>42</v>
      </c>
      <c r="B17" s="8">
        <v>100</v>
      </c>
      <c r="C17" s="5">
        <v>26</v>
      </c>
      <c r="D17" s="6">
        <f t="shared" si="4"/>
        <v>0.37031086629434112</v>
      </c>
      <c r="E17" s="7">
        <f t="shared" si="3"/>
        <v>7.4062173258868227E-2</v>
      </c>
      <c r="F17" s="6">
        <f t="shared" si="5"/>
        <v>0.1058817228980185</v>
      </c>
    </row>
    <row r="18" spans="1:6" ht="15.6" x14ac:dyDescent="0.3">
      <c r="A18" s="4" t="s">
        <v>43</v>
      </c>
      <c r="B18" s="10">
        <f>B17*B15/B14</f>
        <v>14.242725626705429</v>
      </c>
      <c r="C18" s="5">
        <v>28</v>
      </c>
      <c r="D18" s="6">
        <f t="shared" si="4"/>
        <v>0.39879631754775202</v>
      </c>
      <c r="E18" s="7">
        <f t="shared" si="3"/>
        <v>7.9759263509550399E-2</v>
      </c>
      <c r="F18" s="6">
        <f t="shared" si="5"/>
        <v>0.11402647081325069</v>
      </c>
    </row>
    <row r="19" spans="1:6" ht="15.6" x14ac:dyDescent="0.3">
      <c r="A19" s="4" t="s">
        <v>22</v>
      </c>
      <c r="B19" s="10">
        <f>B18/1000</f>
        <v>1.4242725626705428E-2</v>
      </c>
      <c r="C19" s="5">
        <v>30</v>
      </c>
      <c r="D19" s="6">
        <f t="shared" si="4"/>
        <v>0.42728176880116286</v>
      </c>
      <c r="E19" s="7">
        <f t="shared" si="3"/>
        <v>8.545635376023257E-2</v>
      </c>
      <c r="F19" s="6">
        <f t="shared" si="5"/>
        <v>0.12217121872848288</v>
      </c>
    </row>
    <row r="21" spans="1:6" ht="15.6" x14ac:dyDescent="0.3">
      <c r="A21" s="63" t="s">
        <v>23</v>
      </c>
      <c r="B21" s="63"/>
      <c r="C21" s="63"/>
      <c r="D21" s="63"/>
      <c r="E21" s="63"/>
      <c r="F21" s="63"/>
    </row>
    <row r="22" spans="1:6" ht="15.6" x14ac:dyDescent="0.3">
      <c r="A22" s="4"/>
      <c r="B22" s="4"/>
      <c r="C22" s="4"/>
      <c r="D22" s="64" t="s">
        <v>24</v>
      </c>
      <c r="E22" s="64"/>
      <c r="F22" s="4"/>
    </row>
    <row r="23" spans="1:6" ht="15.6" x14ac:dyDescent="0.3">
      <c r="A23" s="5" t="s">
        <v>4</v>
      </c>
      <c r="B23" s="5" t="s">
        <v>5</v>
      </c>
      <c r="C23" s="5" t="s">
        <v>6</v>
      </c>
      <c r="D23" s="5" t="s">
        <v>7</v>
      </c>
      <c r="E23" s="5" t="s">
        <v>8</v>
      </c>
      <c r="F23" s="5" t="s">
        <v>26</v>
      </c>
    </row>
    <row r="24" spans="1:6" ht="15.6" x14ac:dyDescent="0.3">
      <c r="A24" s="4" t="s">
        <v>27</v>
      </c>
      <c r="B24" s="4">
        <v>630.38</v>
      </c>
      <c r="C24" s="5">
        <v>20</v>
      </c>
      <c r="D24" s="6">
        <f>(B$29)*C24</f>
        <v>0.17119832481994987</v>
      </c>
      <c r="E24" s="7">
        <f t="shared" ref="E24:E29" si="6">(D24/250)*50</f>
        <v>3.4239664963989974E-2</v>
      </c>
      <c r="F24" s="6">
        <f>(E24*B$26)/B$25</f>
        <v>6.4672102541324286E-2</v>
      </c>
    </row>
    <row r="25" spans="1:6" ht="15.6" x14ac:dyDescent="0.3">
      <c r="A25" s="4" t="s">
        <v>29</v>
      </c>
      <c r="B25" s="4">
        <f>26.98*2</f>
        <v>53.96</v>
      </c>
      <c r="C25" s="5">
        <v>22</v>
      </c>
      <c r="D25" s="6">
        <f t="shared" ref="D25:D29" si="7">(B$29)*C25</f>
        <v>0.18831815730194484</v>
      </c>
      <c r="E25" s="7">
        <f t="shared" si="6"/>
        <v>3.7663631460388966E-2</v>
      </c>
      <c r="F25" s="6">
        <f t="shared" ref="F25:F29" si="8">(E25*B$26)/B$25</f>
        <v>7.1139312795456697E-2</v>
      </c>
    </row>
    <row r="26" spans="1:6" ht="15.6" x14ac:dyDescent="0.3">
      <c r="A26" s="4" t="s">
        <v>31</v>
      </c>
      <c r="B26" s="4">
        <v>101.92</v>
      </c>
      <c r="C26" s="5">
        <v>25</v>
      </c>
      <c r="D26" s="6">
        <f t="shared" si="7"/>
        <v>0.21399790602493735</v>
      </c>
      <c r="E26" s="7">
        <f t="shared" si="6"/>
        <v>4.2799581204987468E-2</v>
      </c>
      <c r="F26" s="6">
        <f t="shared" si="8"/>
        <v>8.0840128176655354E-2</v>
      </c>
    </row>
    <row r="27" spans="1:6" ht="15.6" x14ac:dyDescent="0.3">
      <c r="A27" s="4" t="s">
        <v>32</v>
      </c>
      <c r="B27" s="8">
        <v>100</v>
      </c>
      <c r="C27" s="5">
        <v>26</v>
      </c>
      <c r="D27" s="6">
        <f t="shared" si="7"/>
        <v>0.22255782226593485</v>
      </c>
      <c r="E27" s="7">
        <f t="shared" si="6"/>
        <v>4.4511564453186971E-2</v>
      </c>
      <c r="F27" s="6">
        <f t="shared" si="8"/>
        <v>8.4073733303721573E-2</v>
      </c>
    </row>
    <row r="28" spans="1:6" ht="15.6" x14ac:dyDescent="0.3">
      <c r="A28" s="4" t="s">
        <v>34</v>
      </c>
      <c r="B28" s="10">
        <f>B27*B25/B24</f>
        <v>8.5599162409974934</v>
      </c>
      <c r="C28" s="5">
        <v>28</v>
      </c>
      <c r="D28" s="6">
        <f t="shared" si="7"/>
        <v>0.23967765474792982</v>
      </c>
      <c r="E28" s="7">
        <f t="shared" si="6"/>
        <v>4.7935530949585962E-2</v>
      </c>
      <c r="F28" s="6">
        <f t="shared" si="8"/>
        <v>9.0540943557853984E-2</v>
      </c>
    </row>
    <row r="29" spans="1:6" ht="15.6" x14ac:dyDescent="0.3">
      <c r="A29" s="4" t="s">
        <v>22</v>
      </c>
      <c r="B29" s="11">
        <f>B28/1000</f>
        <v>8.5599162409974935E-3</v>
      </c>
      <c r="C29" s="5">
        <v>30</v>
      </c>
      <c r="D29" s="6">
        <f t="shared" si="7"/>
        <v>0.25679748722992479</v>
      </c>
      <c r="E29" s="7">
        <f t="shared" si="6"/>
        <v>5.1359497445984954E-2</v>
      </c>
      <c r="F29" s="6">
        <f t="shared" si="8"/>
        <v>9.7008153811986408E-2</v>
      </c>
    </row>
    <row r="31" spans="1:6" ht="15.6" x14ac:dyDescent="0.3">
      <c r="A31" s="63" t="s">
        <v>76</v>
      </c>
      <c r="B31" s="63"/>
      <c r="C31" s="63"/>
      <c r="D31" s="63"/>
      <c r="E31" s="63"/>
      <c r="F31" s="63"/>
    </row>
    <row r="32" spans="1:6" ht="15.6" x14ac:dyDescent="0.3">
      <c r="A32" s="4"/>
      <c r="B32" s="4"/>
      <c r="C32" s="4"/>
      <c r="D32" s="64" t="s">
        <v>24</v>
      </c>
      <c r="E32" s="64"/>
      <c r="F32" s="4"/>
    </row>
    <row r="33" spans="1:6" ht="15.6" x14ac:dyDescent="0.3">
      <c r="A33" s="5" t="s">
        <v>4</v>
      </c>
      <c r="B33" s="5" t="s">
        <v>5</v>
      </c>
      <c r="C33" s="5" t="s">
        <v>6</v>
      </c>
      <c r="D33" s="5" t="s">
        <v>7</v>
      </c>
      <c r="E33" s="5" t="s">
        <v>8</v>
      </c>
      <c r="F33" s="5" t="s">
        <v>78</v>
      </c>
    </row>
    <row r="34" spans="1:6" ht="15.6" x14ac:dyDescent="0.3">
      <c r="A34" s="21" t="s">
        <v>13</v>
      </c>
      <c r="B34" s="21">
        <v>81.38</v>
      </c>
      <c r="C34" s="5">
        <v>25</v>
      </c>
      <c r="D34" s="6">
        <f>(B$39)*C34</f>
        <v>0.50219648562300323</v>
      </c>
      <c r="E34" s="7">
        <f t="shared" ref="E34:E39" si="9">(D34/250)*50</f>
        <v>0.10043929712460063</v>
      </c>
      <c r="F34" s="6">
        <f>(E34*B$26)/B$25</f>
        <v>0.18971039960969788</v>
      </c>
    </row>
    <row r="35" spans="1:6" ht="15.6" x14ac:dyDescent="0.3">
      <c r="A35" s="21" t="s">
        <v>15</v>
      </c>
      <c r="B35" s="21">
        <v>65.39</v>
      </c>
      <c r="C35" s="5">
        <v>20</v>
      </c>
      <c r="D35" s="6">
        <f t="shared" ref="D35:D39" si="10">(B$39)*C35</f>
        <v>0.40175718849840258</v>
      </c>
      <c r="E35" s="7">
        <f t="shared" si="9"/>
        <v>8.035143769968052E-2</v>
      </c>
      <c r="F35" s="6">
        <f t="shared" ref="F35:F39" si="11">(E35*B$26)/B$25</f>
        <v>0.15176831968775831</v>
      </c>
    </row>
    <row r="36" spans="1:6" ht="15.6" x14ac:dyDescent="0.3">
      <c r="A36" s="21" t="s">
        <v>75</v>
      </c>
      <c r="B36" s="4">
        <v>178.4</v>
      </c>
      <c r="C36" s="5">
        <v>22</v>
      </c>
      <c r="D36" s="6">
        <f t="shared" si="10"/>
        <v>0.44193290734824286</v>
      </c>
      <c r="E36" s="7">
        <f t="shared" si="9"/>
        <v>8.8386581469648562E-2</v>
      </c>
      <c r="F36" s="6">
        <f t="shared" si="11"/>
        <v>0.16694515165653412</v>
      </c>
    </row>
    <row r="37" spans="1:6" ht="15.6" x14ac:dyDescent="0.3">
      <c r="A37" s="21" t="s">
        <v>19</v>
      </c>
      <c r="B37" s="8">
        <v>25</v>
      </c>
      <c r="C37" s="5">
        <v>26</v>
      </c>
      <c r="D37" s="6">
        <f t="shared" si="10"/>
        <v>0.52228434504792343</v>
      </c>
      <c r="E37" s="7">
        <f t="shared" si="9"/>
        <v>0.10445686900958469</v>
      </c>
      <c r="F37" s="6">
        <f t="shared" si="11"/>
        <v>0.19729881559408582</v>
      </c>
    </row>
    <row r="38" spans="1:6" ht="15.6" x14ac:dyDescent="0.3">
      <c r="A38" s="21" t="s">
        <v>21</v>
      </c>
      <c r="B38" s="9">
        <f>B37*B35/B34</f>
        <v>20.087859424920129</v>
      </c>
      <c r="C38" s="5">
        <v>28</v>
      </c>
      <c r="D38" s="6">
        <f t="shared" si="10"/>
        <v>0.5624600638977636</v>
      </c>
      <c r="E38" s="7">
        <f t="shared" si="9"/>
        <v>0.11249201277955272</v>
      </c>
      <c r="F38" s="6">
        <f t="shared" si="11"/>
        <v>0.21247564756286161</v>
      </c>
    </row>
    <row r="39" spans="1:6" ht="15.6" x14ac:dyDescent="0.3">
      <c r="A39" s="21" t="s">
        <v>22</v>
      </c>
      <c r="B39" s="11">
        <f>B38/1000</f>
        <v>2.008785942492013E-2</v>
      </c>
      <c r="C39" s="5">
        <v>30</v>
      </c>
      <c r="D39" s="6">
        <f t="shared" si="10"/>
        <v>0.60263578274760388</v>
      </c>
      <c r="E39" s="7">
        <f t="shared" si="9"/>
        <v>0.12052715654952077</v>
      </c>
      <c r="F39" s="6">
        <f t="shared" si="11"/>
        <v>0.22765247953163745</v>
      </c>
    </row>
    <row r="41" spans="1:6" ht="15.6" x14ac:dyDescent="0.3">
      <c r="A41" s="63" t="s">
        <v>77</v>
      </c>
      <c r="B41" s="63"/>
      <c r="C41" s="63"/>
      <c r="D41" s="63"/>
      <c r="E41" s="63"/>
      <c r="F41" s="63"/>
    </row>
    <row r="42" spans="1:6" ht="15.6" x14ac:dyDescent="0.3">
      <c r="A42" s="4"/>
      <c r="B42" s="4"/>
      <c r="C42" s="4"/>
      <c r="D42" s="64" t="s">
        <v>24</v>
      </c>
      <c r="E42" s="64"/>
      <c r="F42" s="4"/>
    </row>
    <row r="43" spans="1:6" ht="15.6" x14ac:dyDescent="0.3">
      <c r="A43" s="5" t="s">
        <v>4</v>
      </c>
      <c r="B43" s="5" t="s">
        <v>5</v>
      </c>
      <c r="C43" s="5" t="s">
        <v>6</v>
      </c>
      <c r="D43" s="5" t="s">
        <v>7</v>
      </c>
      <c r="E43" s="5" t="s">
        <v>8</v>
      </c>
      <c r="F43" s="5" t="s">
        <v>84</v>
      </c>
    </row>
    <row r="44" spans="1:6" ht="15.6" x14ac:dyDescent="0.3">
      <c r="A44" s="21" t="s">
        <v>79</v>
      </c>
      <c r="B44" s="21">
        <v>208.23</v>
      </c>
      <c r="C44" s="5">
        <v>20</v>
      </c>
      <c r="D44" s="6">
        <f>(B$39)*C44</f>
        <v>0.40175718849840258</v>
      </c>
      <c r="E44" s="7">
        <f t="shared" ref="E44:E49" si="12">(D44/250)*50</f>
        <v>8.035143769968052E-2</v>
      </c>
      <c r="F44" s="6">
        <f>(E44*B$26)/B$25</f>
        <v>0.15176831968775831</v>
      </c>
    </row>
    <row r="45" spans="1:6" ht="15.6" x14ac:dyDescent="0.3">
      <c r="A45" s="21" t="s">
        <v>80</v>
      </c>
      <c r="B45" s="21">
        <v>137.33000000000001</v>
      </c>
      <c r="C45" s="5">
        <v>22</v>
      </c>
      <c r="D45" s="6">
        <f t="shared" ref="D45:D49" si="13">(B$39)*C45</f>
        <v>0.44193290734824286</v>
      </c>
      <c r="E45" s="7">
        <f t="shared" si="12"/>
        <v>8.8386581469648562E-2</v>
      </c>
      <c r="F45" s="6">
        <f t="shared" ref="F45:F49" si="14">(E45*B$26)/B$25</f>
        <v>0.16694515165653412</v>
      </c>
    </row>
    <row r="46" spans="1:6" ht="15.6" x14ac:dyDescent="0.3">
      <c r="A46" s="21" t="s">
        <v>81</v>
      </c>
      <c r="B46" s="21">
        <v>233.39</v>
      </c>
      <c r="C46" s="5">
        <v>25</v>
      </c>
      <c r="D46" s="6">
        <f t="shared" si="13"/>
        <v>0.50219648562300323</v>
      </c>
      <c r="E46" s="7">
        <f t="shared" si="12"/>
        <v>0.10043929712460063</v>
      </c>
      <c r="F46" s="6">
        <f t="shared" si="14"/>
        <v>0.18971039960969788</v>
      </c>
    </row>
    <row r="47" spans="1:6" ht="15.6" x14ac:dyDescent="0.3">
      <c r="A47" s="21" t="s">
        <v>82</v>
      </c>
      <c r="B47" s="8">
        <v>25</v>
      </c>
      <c r="C47" s="5">
        <v>26</v>
      </c>
      <c r="D47" s="6">
        <f t="shared" si="13"/>
        <v>0.52228434504792343</v>
      </c>
      <c r="E47" s="7">
        <f t="shared" si="12"/>
        <v>0.10445686900958469</v>
      </c>
      <c r="F47" s="6">
        <f t="shared" si="14"/>
        <v>0.19729881559408582</v>
      </c>
    </row>
    <row r="48" spans="1:6" ht="15.6" x14ac:dyDescent="0.3">
      <c r="A48" s="21" t="s">
        <v>83</v>
      </c>
      <c r="B48" s="9">
        <f>B47*B45/B44</f>
        <v>16.487777937857182</v>
      </c>
      <c r="C48" s="5">
        <v>28</v>
      </c>
      <c r="D48" s="6">
        <f t="shared" si="13"/>
        <v>0.5624600638977636</v>
      </c>
      <c r="E48" s="7">
        <f t="shared" si="12"/>
        <v>0.11249201277955272</v>
      </c>
      <c r="F48" s="6">
        <f t="shared" si="14"/>
        <v>0.21247564756286161</v>
      </c>
    </row>
    <row r="49" spans="1:6" ht="15.6" x14ac:dyDescent="0.3">
      <c r="A49" s="21" t="s">
        <v>22</v>
      </c>
      <c r="B49" s="11">
        <f>B48/1000</f>
        <v>1.6487777937857183E-2</v>
      </c>
      <c r="C49" s="5">
        <v>30</v>
      </c>
      <c r="D49" s="6">
        <f t="shared" si="13"/>
        <v>0.60263578274760388</v>
      </c>
      <c r="E49" s="7">
        <f t="shared" si="12"/>
        <v>0.12052715654952077</v>
      </c>
      <c r="F49" s="6">
        <f t="shared" si="14"/>
        <v>0.22765247953163745</v>
      </c>
    </row>
  </sheetData>
  <mergeCells count="10">
    <mergeCell ref="A31:F31"/>
    <mergeCell ref="D32:E32"/>
    <mergeCell ref="A41:F41"/>
    <mergeCell ref="D42:E42"/>
    <mergeCell ref="A1:F1"/>
    <mergeCell ref="D12:E12"/>
    <mergeCell ref="A11:F11"/>
    <mergeCell ref="D22:E22"/>
    <mergeCell ref="A21:F21"/>
    <mergeCell ref="D2:E2"/>
  </mergeCells>
  <printOptions horizontalCentered="1"/>
  <pageMargins left="0.31496062992125984" right="0.11811023622047245" top="0.15748031496062992" bottom="0.15748031496062992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A8E4F-BB50-4177-8BE9-C4EDD070FF81}">
  <dimension ref="A1:M30"/>
  <sheetViews>
    <sheetView topLeftCell="A20" workbookViewId="0">
      <selection activeCell="F34" sqref="F34"/>
    </sheetView>
  </sheetViews>
  <sheetFormatPr defaultColWidth="9" defaultRowHeight="15.6" x14ac:dyDescent="0.3"/>
  <cols>
    <col min="1" max="1" width="34.88671875" style="32" bestFit="1" customWidth="1"/>
    <col min="2" max="2" width="8.44140625" style="32" bestFit="1" customWidth="1"/>
    <col min="3" max="3" width="10.44140625" style="32" bestFit="1" customWidth="1"/>
    <col min="4" max="4" width="10.33203125" style="32" customWidth="1"/>
    <col min="5" max="5" width="10.44140625" style="32" bestFit="1" customWidth="1"/>
    <col min="6" max="6" width="19" style="32" customWidth="1"/>
    <col min="7" max="7" width="29.88671875" style="32" customWidth="1"/>
    <col min="8" max="8" width="9.5546875" style="32" bestFit="1" customWidth="1"/>
    <col min="9" max="9" width="10.44140625" style="32" bestFit="1" customWidth="1"/>
    <col min="10" max="10" width="11.6640625" style="32" bestFit="1" customWidth="1"/>
    <col min="11" max="12" width="10.44140625" style="32" bestFit="1" customWidth="1"/>
    <col min="13" max="13" width="13.33203125" style="32" customWidth="1"/>
    <col min="14" max="16384" width="9" style="32"/>
  </cols>
  <sheetData>
    <row r="1" spans="1:13" x14ac:dyDescent="0.3">
      <c r="A1" s="65" t="s">
        <v>0</v>
      </c>
      <c r="B1" s="65"/>
      <c r="C1" s="65"/>
      <c r="D1" s="65"/>
      <c r="E1" s="65"/>
      <c r="F1" s="65"/>
      <c r="G1" s="59" t="s">
        <v>1</v>
      </c>
      <c r="H1" s="59"/>
      <c r="I1" s="59"/>
      <c r="J1" s="59"/>
      <c r="K1" s="59"/>
      <c r="L1" s="59"/>
      <c r="M1" s="59"/>
    </row>
    <row r="2" spans="1:13" x14ac:dyDescent="0.3">
      <c r="A2" s="4"/>
      <c r="B2" s="4"/>
      <c r="C2" s="4"/>
      <c r="D2" s="64" t="s">
        <v>2</v>
      </c>
      <c r="E2" s="64"/>
      <c r="F2" s="4"/>
      <c r="G2" s="21"/>
      <c r="H2" s="21"/>
      <c r="I2" s="21"/>
      <c r="J2" s="58" t="s">
        <v>3</v>
      </c>
      <c r="K2" s="58"/>
      <c r="L2" s="58"/>
      <c r="M2" s="22"/>
    </row>
    <row r="3" spans="1:13" ht="31.2" x14ac:dyDescent="0.3">
      <c r="A3" s="23" t="s">
        <v>4</v>
      </c>
      <c r="B3" s="23" t="s">
        <v>5</v>
      </c>
      <c r="C3" s="23" t="s">
        <v>6</v>
      </c>
      <c r="D3" s="23" t="s">
        <v>7</v>
      </c>
      <c r="E3" s="23" t="s">
        <v>8</v>
      </c>
      <c r="F3" s="24" t="s">
        <v>51</v>
      </c>
      <c r="G3" s="23" t="s">
        <v>4</v>
      </c>
      <c r="H3" s="23" t="s">
        <v>5</v>
      </c>
      <c r="I3" s="23" t="s">
        <v>6</v>
      </c>
      <c r="J3" s="23" t="s">
        <v>7</v>
      </c>
      <c r="K3" s="24" t="s">
        <v>50</v>
      </c>
      <c r="L3" s="23" t="s">
        <v>10</v>
      </c>
      <c r="M3" s="23" t="s">
        <v>11</v>
      </c>
    </row>
    <row r="4" spans="1:13" x14ac:dyDescent="0.3">
      <c r="A4" s="4" t="s">
        <v>12</v>
      </c>
      <c r="B4" s="4">
        <v>394.97</v>
      </c>
      <c r="C4" s="5">
        <v>10</v>
      </c>
      <c r="D4" s="6">
        <f>(B$9)*C4</f>
        <v>7.4296782034078537E-2</v>
      </c>
      <c r="E4" s="7">
        <f t="shared" ref="E4:E9" si="0">(D4/250)*50</f>
        <v>1.4859356406815707E-2</v>
      </c>
      <c r="F4" s="6">
        <f>(E4*B$6)/B$5</f>
        <v>7.3147327645137622E-2</v>
      </c>
      <c r="G4" s="21" t="s">
        <v>13</v>
      </c>
      <c r="H4" s="21">
        <v>81.38</v>
      </c>
      <c r="I4" s="23">
        <v>10</v>
      </c>
      <c r="J4" s="25">
        <f t="shared" ref="J4:J9" si="1">(H$9)*I4</f>
        <v>0.40175718849840258</v>
      </c>
      <c r="K4" s="39">
        <f t="shared" ref="K4:K9" si="2">(J4/250)*50</f>
        <v>8.035143769968052E-2</v>
      </c>
      <c r="L4" s="27">
        <f>(K4*25)/250</f>
        <v>8.0351437699680509E-3</v>
      </c>
      <c r="M4" s="28">
        <f t="shared" ref="M4:M9" si="3">(L4*1000)/(H$5*H$6)</f>
        <v>12.288031457360532</v>
      </c>
    </row>
    <row r="5" spans="1:13" x14ac:dyDescent="0.3">
      <c r="A5" s="4" t="s">
        <v>14</v>
      </c>
      <c r="B5" s="4">
        <v>58.69</v>
      </c>
      <c r="C5" s="5">
        <v>15</v>
      </c>
      <c r="D5" s="6">
        <f t="shared" ref="D5:D9" si="4">(B$9)*C5</f>
        <v>0.1114451730511178</v>
      </c>
      <c r="E5" s="7">
        <f t="shared" si="0"/>
        <v>2.2289034610223562E-2</v>
      </c>
      <c r="F5" s="6">
        <f t="shared" ref="F5:F9" si="5">(E5*B$6)/B$5</f>
        <v>0.10972099146770642</v>
      </c>
      <c r="G5" s="21" t="s">
        <v>15</v>
      </c>
      <c r="H5" s="21">
        <v>65.39</v>
      </c>
      <c r="I5" s="23">
        <v>15</v>
      </c>
      <c r="J5" s="25">
        <f t="shared" si="1"/>
        <v>0.60263578274760388</v>
      </c>
      <c r="K5" s="39">
        <f t="shared" si="2"/>
        <v>0.12052715654952077</v>
      </c>
      <c r="L5" s="27">
        <f t="shared" ref="L5:L9" si="6">(K5*25)/250</f>
        <v>1.2052715654952077E-2</v>
      </c>
      <c r="M5" s="28">
        <f t="shared" si="3"/>
        <v>18.432047186040798</v>
      </c>
    </row>
    <row r="6" spans="1:13" x14ac:dyDescent="0.3">
      <c r="A6" s="4" t="s">
        <v>16</v>
      </c>
      <c r="B6" s="4">
        <v>288.91000000000003</v>
      </c>
      <c r="C6" s="5">
        <v>20</v>
      </c>
      <c r="D6" s="6">
        <f t="shared" si="4"/>
        <v>0.14859356406815707</v>
      </c>
      <c r="E6" s="7">
        <f t="shared" si="0"/>
        <v>2.9718712813631414E-2</v>
      </c>
      <c r="F6" s="6">
        <f t="shared" si="5"/>
        <v>0.14629465529027524</v>
      </c>
      <c r="G6" s="21" t="s">
        <v>17</v>
      </c>
      <c r="H6" s="20">
        <v>0.01</v>
      </c>
      <c r="I6" s="23">
        <v>20</v>
      </c>
      <c r="J6" s="25">
        <f t="shared" si="1"/>
        <v>0.80351437699680517</v>
      </c>
      <c r="K6" s="39">
        <f t="shared" si="2"/>
        <v>0.16070287539936104</v>
      </c>
      <c r="L6" s="27">
        <f t="shared" si="6"/>
        <v>1.6070287539936102E-2</v>
      </c>
      <c r="M6" s="28">
        <f t="shared" si="3"/>
        <v>24.576062914721064</v>
      </c>
    </row>
    <row r="7" spans="1:13" x14ac:dyDescent="0.3">
      <c r="A7" s="40" t="s">
        <v>18</v>
      </c>
      <c r="B7" s="41">
        <v>50</v>
      </c>
      <c r="C7" s="42">
        <v>25</v>
      </c>
      <c r="D7" s="43">
        <f t="shared" si="4"/>
        <v>0.18574195508519634</v>
      </c>
      <c r="E7" s="44">
        <f t="shared" si="0"/>
        <v>3.7148391017039262E-2</v>
      </c>
      <c r="F7" s="43">
        <f t="shared" si="5"/>
        <v>0.18286831911284401</v>
      </c>
      <c r="G7" s="45" t="s">
        <v>19</v>
      </c>
      <c r="H7" s="46">
        <v>50</v>
      </c>
      <c r="I7" s="47">
        <v>25</v>
      </c>
      <c r="J7" s="48">
        <f t="shared" si="1"/>
        <v>1.0043929712460065</v>
      </c>
      <c r="K7" s="49">
        <f t="shared" si="2"/>
        <v>0.20087859424920126</v>
      </c>
      <c r="L7" s="50">
        <f t="shared" si="6"/>
        <v>2.0087859424920126E-2</v>
      </c>
      <c r="M7" s="51">
        <f t="shared" si="3"/>
        <v>30.720078643401322</v>
      </c>
    </row>
    <row r="8" spans="1:13" x14ac:dyDescent="0.3">
      <c r="A8" s="4" t="s">
        <v>20</v>
      </c>
      <c r="B8" s="9">
        <f>B7*B5/B4</f>
        <v>7.4296782034078532</v>
      </c>
      <c r="C8" s="5">
        <v>30</v>
      </c>
      <c r="D8" s="6">
        <f t="shared" si="4"/>
        <v>0.2228903461022356</v>
      </c>
      <c r="E8" s="7">
        <f t="shared" si="0"/>
        <v>4.4578069220447124E-2</v>
      </c>
      <c r="F8" s="6">
        <f t="shared" si="5"/>
        <v>0.21944198293541284</v>
      </c>
      <c r="G8" s="21" t="s">
        <v>21</v>
      </c>
      <c r="H8" s="29">
        <f>H7*H5/H4</f>
        <v>40.175718849840258</v>
      </c>
      <c r="I8" s="23">
        <v>30</v>
      </c>
      <c r="J8" s="25">
        <f t="shared" si="1"/>
        <v>1.2052715654952078</v>
      </c>
      <c r="K8" s="39">
        <f t="shared" si="2"/>
        <v>0.24105431309904155</v>
      </c>
      <c r="L8" s="27">
        <f t="shared" si="6"/>
        <v>2.4105431309904155E-2</v>
      </c>
      <c r="M8" s="28">
        <f t="shared" si="3"/>
        <v>36.864094372081595</v>
      </c>
    </row>
    <row r="9" spans="1:13" x14ac:dyDescent="0.3">
      <c r="A9" s="4" t="s">
        <v>22</v>
      </c>
      <c r="B9" s="7">
        <f>B8/1000</f>
        <v>7.4296782034078534E-3</v>
      </c>
      <c r="C9" s="5">
        <v>35</v>
      </c>
      <c r="D9" s="6">
        <f t="shared" si="4"/>
        <v>0.26003873711927489</v>
      </c>
      <c r="E9" s="7">
        <f t="shared" si="0"/>
        <v>5.2007747423854979E-2</v>
      </c>
      <c r="F9" s="6">
        <f t="shared" si="5"/>
        <v>0.25601564675798166</v>
      </c>
      <c r="G9" s="21" t="s">
        <v>22</v>
      </c>
      <c r="H9" s="31">
        <f>H8/1000</f>
        <v>4.017571884984026E-2</v>
      </c>
      <c r="I9" s="23">
        <v>35</v>
      </c>
      <c r="J9" s="25">
        <f t="shared" si="1"/>
        <v>1.406150159744409</v>
      </c>
      <c r="K9" s="39">
        <f t="shared" si="2"/>
        <v>0.2812300319488818</v>
      </c>
      <c r="L9" s="27">
        <f t="shared" si="6"/>
        <v>2.8123003194888183E-2</v>
      </c>
      <c r="M9" s="28">
        <f t="shared" si="3"/>
        <v>43.008110100761861</v>
      </c>
    </row>
    <row r="12" spans="1:13" x14ac:dyDescent="0.3">
      <c r="A12" s="63" t="s">
        <v>36</v>
      </c>
      <c r="B12" s="63"/>
      <c r="C12" s="63"/>
      <c r="D12" s="63"/>
      <c r="E12" s="63"/>
      <c r="F12" s="63"/>
      <c r="G12" s="59" t="s">
        <v>46</v>
      </c>
      <c r="H12" s="59"/>
      <c r="I12" s="59"/>
      <c r="J12" s="59"/>
      <c r="K12" s="59"/>
      <c r="L12" s="59"/>
      <c r="M12" s="59"/>
    </row>
    <row r="13" spans="1:13" x14ac:dyDescent="0.3">
      <c r="A13" s="4"/>
      <c r="B13" s="4"/>
      <c r="C13" s="4"/>
      <c r="D13" s="64" t="s">
        <v>37</v>
      </c>
      <c r="E13" s="64"/>
      <c r="F13" s="4"/>
      <c r="G13" s="20"/>
      <c r="H13" s="21"/>
      <c r="I13" s="21"/>
      <c r="J13" s="58" t="s">
        <v>25</v>
      </c>
      <c r="K13" s="58"/>
      <c r="L13" s="58"/>
      <c r="M13" s="22"/>
    </row>
    <row r="14" spans="1:13" ht="31.2" x14ac:dyDescent="0.3">
      <c r="A14" s="23" t="s">
        <v>4</v>
      </c>
      <c r="B14" s="23" t="s">
        <v>5</v>
      </c>
      <c r="C14" s="23" t="s">
        <v>6</v>
      </c>
      <c r="D14" s="23" t="s">
        <v>7</v>
      </c>
      <c r="E14" s="23" t="s">
        <v>8</v>
      </c>
      <c r="F14" s="23" t="s">
        <v>38</v>
      </c>
      <c r="G14" s="23" t="s">
        <v>4</v>
      </c>
      <c r="H14" s="23"/>
      <c r="I14" s="23" t="s">
        <v>6</v>
      </c>
      <c r="J14" s="23" t="s">
        <v>7</v>
      </c>
      <c r="K14" s="24" t="s">
        <v>49</v>
      </c>
      <c r="L14" s="23" t="s">
        <v>10</v>
      </c>
      <c r="M14" s="23" t="s">
        <v>11</v>
      </c>
    </row>
    <row r="15" spans="1:13" x14ac:dyDescent="0.3">
      <c r="A15" s="4" t="s">
        <v>39</v>
      </c>
      <c r="B15" s="4">
        <v>392.13</v>
      </c>
      <c r="C15" s="5">
        <v>10</v>
      </c>
      <c r="D15" s="6">
        <f>(B$19/1000)*C15</f>
        <v>0.14242725626705427</v>
      </c>
      <c r="E15" s="7">
        <f t="shared" ref="E15:E20" si="7">(D15/250)*50</f>
        <v>2.8485451253410853E-2</v>
      </c>
      <c r="F15" s="6">
        <f>(E15*B$17)/(2*B$16)</f>
        <v>4.0723739576160954E-2</v>
      </c>
      <c r="G15" s="21" t="s">
        <v>28</v>
      </c>
      <c r="H15" s="21">
        <v>249.68</v>
      </c>
      <c r="I15" s="23">
        <v>10</v>
      </c>
      <c r="J15" s="25">
        <f>(H$20)*I15</f>
        <v>0.12726289650752964</v>
      </c>
      <c r="K15" s="39">
        <f t="shared" ref="K15:K20" si="8">(J15/250)*50</f>
        <v>2.5452579301505931E-2</v>
      </c>
      <c r="L15" s="27">
        <f>(K15/250)*25</f>
        <v>2.5452579301505933E-3</v>
      </c>
      <c r="M15" s="36">
        <f>L15/((H$16*H$17)/1000)</f>
        <v>4.0051265619993597</v>
      </c>
    </row>
    <row r="16" spans="1:13" x14ac:dyDescent="0.3">
      <c r="A16" s="4" t="s">
        <v>40</v>
      </c>
      <c r="B16" s="4">
        <v>55.85</v>
      </c>
      <c r="C16" s="5">
        <v>15</v>
      </c>
      <c r="D16" s="6">
        <f t="shared" ref="D16:D20" si="9">(B$19/1000)*C16</f>
        <v>0.21364088440058143</v>
      </c>
      <c r="E16" s="7">
        <f t="shared" si="7"/>
        <v>4.2728176880116285E-2</v>
      </c>
      <c r="F16" s="6">
        <f t="shared" ref="F16:F20" si="10">(E16*B$17)/(2*B$16)</f>
        <v>6.1085609364241442E-2</v>
      </c>
      <c r="G16" s="21" t="s">
        <v>30</v>
      </c>
      <c r="H16" s="21">
        <v>63.55</v>
      </c>
      <c r="I16" s="23">
        <v>15</v>
      </c>
      <c r="J16" s="25">
        <f t="shared" ref="J16:J20" si="11">(H$20)*I16</f>
        <v>0.19089434476129447</v>
      </c>
      <c r="K16" s="39">
        <f t="shared" si="8"/>
        <v>3.8178868952258894E-2</v>
      </c>
      <c r="L16" s="27">
        <f t="shared" ref="L16:L20" si="12">(K16/250)*25</f>
        <v>3.8178868952258894E-3</v>
      </c>
      <c r="M16" s="36">
        <f t="shared" ref="M16:M20" si="13">L16/((H$16*H$17)/1000)</f>
        <v>6.0076898429990395</v>
      </c>
    </row>
    <row r="17" spans="1:13" x14ac:dyDescent="0.3">
      <c r="A17" s="4" t="s">
        <v>41</v>
      </c>
      <c r="B17" s="4">
        <v>159.69</v>
      </c>
      <c r="C17" s="5">
        <v>20</v>
      </c>
      <c r="D17" s="6">
        <f t="shared" si="9"/>
        <v>0.28485451253410854</v>
      </c>
      <c r="E17" s="7">
        <f t="shared" si="7"/>
        <v>5.6970902506821706E-2</v>
      </c>
      <c r="F17" s="6">
        <f t="shared" si="10"/>
        <v>8.1447479152321908E-2</v>
      </c>
      <c r="G17" s="21" t="s">
        <v>17</v>
      </c>
      <c r="H17" s="20">
        <v>0.01</v>
      </c>
      <c r="I17" s="23">
        <v>20</v>
      </c>
      <c r="J17" s="25">
        <f t="shared" si="11"/>
        <v>0.25452579301505929</v>
      </c>
      <c r="K17" s="39">
        <f t="shared" si="8"/>
        <v>5.0905158603011862E-2</v>
      </c>
      <c r="L17" s="27">
        <f t="shared" si="12"/>
        <v>5.0905158603011865E-3</v>
      </c>
      <c r="M17" s="36">
        <f t="shared" si="13"/>
        <v>8.0102531239987194</v>
      </c>
    </row>
    <row r="18" spans="1:13" x14ac:dyDescent="0.3">
      <c r="A18" s="40" t="s">
        <v>42</v>
      </c>
      <c r="B18" s="41">
        <v>100</v>
      </c>
      <c r="C18" s="42">
        <v>25</v>
      </c>
      <c r="D18" s="43">
        <f t="shared" si="9"/>
        <v>0.3560681406676357</v>
      </c>
      <c r="E18" s="44">
        <f t="shared" si="7"/>
        <v>7.1213628133527135E-2</v>
      </c>
      <c r="F18" s="43">
        <f t="shared" si="10"/>
        <v>0.1018093489404024</v>
      </c>
      <c r="G18" s="45" t="s">
        <v>33</v>
      </c>
      <c r="H18" s="46">
        <v>50</v>
      </c>
      <c r="I18" s="47">
        <v>25</v>
      </c>
      <c r="J18" s="48">
        <f t="shared" si="11"/>
        <v>0.31815724126882411</v>
      </c>
      <c r="K18" s="49">
        <f t="shared" si="8"/>
        <v>6.3631448253764822E-2</v>
      </c>
      <c r="L18" s="50">
        <f t="shared" si="12"/>
        <v>6.3631448253764827E-3</v>
      </c>
      <c r="M18" s="52">
        <f t="shared" si="13"/>
        <v>10.0128164049984</v>
      </c>
    </row>
    <row r="19" spans="1:13" x14ac:dyDescent="0.3">
      <c r="A19" s="4" t="s">
        <v>43</v>
      </c>
      <c r="B19" s="10">
        <f>B18*B16/B15</f>
        <v>14.242725626705429</v>
      </c>
      <c r="C19" s="5">
        <v>30</v>
      </c>
      <c r="D19" s="6">
        <f t="shared" si="9"/>
        <v>0.42728176880116286</v>
      </c>
      <c r="E19" s="7">
        <f t="shared" si="7"/>
        <v>8.545635376023257E-2</v>
      </c>
      <c r="F19" s="6">
        <f t="shared" si="10"/>
        <v>0.12217121872848288</v>
      </c>
      <c r="G19" s="21" t="s">
        <v>35</v>
      </c>
      <c r="H19" s="29">
        <f>H18*H16/H15</f>
        <v>12.726289650752964</v>
      </c>
      <c r="I19" s="23">
        <v>30</v>
      </c>
      <c r="J19" s="25">
        <f t="shared" si="11"/>
        <v>0.38178868952258893</v>
      </c>
      <c r="K19" s="39">
        <f t="shared" si="8"/>
        <v>7.6357737904517789E-2</v>
      </c>
      <c r="L19" s="27">
        <f t="shared" si="12"/>
        <v>7.6357737904517789E-3</v>
      </c>
      <c r="M19" s="36">
        <f t="shared" si="13"/>
        <v>12.015379685998079</v>
      </c>
    </row>
    <row r="20" spans="1:13" x14ac:dyDescent="0.3">
      <c r="A20" s="4" t="s">
        <v>22</v>
      </c>
      <c r="B20" s="10">
        <f>B19/1000</f>
        <v>1.4242725626705428E-2</v>
      </c>
      <c r="C20" s="5">
        <v>35</v>
      </c>
      <c r="D20" s="6">
        <f t="shared" si="9"/>
        <v>0.49849539693468997</v>
      </c>
      <c r="E20" s="7">
        <f t="shared" si="7"/>
        <v>9.9699079386937992E-2</v>
      </c>
      <c r="F20" s="6">
        <f t="shared" si="10"/>
        <v>0.14253308851656335</v>
      </c>
      <c r="G20" s="21" t="s">
        <v>22</v>
      </c>
      <c r="H20" s="27">
        <f>H19/1000</f>
        <v>1.2726289650752964E-2</v>
      </c>
      <c r="I20" s="23">
        <v>35</v>
      </c>
      <c r="J20" s="25">
        <f t="shared" si="11"/>
        <v>0.44542013777635375</v>
      </c>
      <c r="K20" s="39">
        <f t="shared" si="8"/>
        <v>8.9084027555270756E-2</v>
      </c>
      <c r="L20" s="27">
        <f t="shared" si="12"/>
        <v>8.908402755527076E-3</v>
      </c>
      <c r="M20" s="36">
        <f t="shared" si="13"/>
        <v>14.01794296699776</v>
      </c>
    </row>
    <row r="22" spans="1:13" x14ac:dyDescent="0.3">
      <c r="A22" s="65" t="s">
        <v>0</v>
      </c>
      <c r="B22" s="65"/>
      <c r="C22" s="65"/>
      <c r="D22" s="65"/>
      <c r="E22" s="65"/>
      <c r="F22" s="65"/>
      <c r="G22" s="59" t="s">
        <v>58</v>
      </c>
      <c r="H22" s="59"/>
      <c r="I22" s="59"/>
      <c r="J22" s="59"/>
      <c r="K22" s="59"/>
      <c r="L22" s="59"/>
      <c r="M22" s="59"/>
    </row>
    <row r="23" spans="1:13" x14ac:dyDescent="0.3">
      <c r="A23" s="4"/>
      <c r="B23" s="4"/>
      <c r="C23" s="4"/>
      <c r="D23" s="64" t="s">
        <v>2</v>
      </c>
      <c r="E23" s="64"/>
      <c r="F23" s="4"/>
      <c r="G23" s="20"/>
      <c r="H23" s="21"/>
      <c r="I23" s="21"/>
      <c r="J23" s="58" t="s">
        <v>25</v>
      </c>
      <c r="K23" s="58"/>
      <c r="L23" s="58"/>
      <c r="M23" s="22"/>
    </row>
    <row r="24" spans="1:13" ht="31.2" x14ac:dyDescent="0.3">
      <c r="A24" s="23" t="s">
        <v>4</v>
      </c>
      <c r="B24" s="23" t="s">
        <v>5</v>
      </c>
      <c r="C24" s="23" t="s">
        <v>6</v>
      </c>
      <c r="D24" s="23" t="s">
        <v>7</v>
      </c>
      <c r="E24" s="23" t="s">
        <v>8</v>
      </c>
      <c r="F24" s="24" t="s">
        <v>51</v>
      </c>
      <c r="G24" s="23" t="s">
        <v>4</v>
      </c>
      <c r="H24" s="23"/>
      <c r="I24" s="23" t="s">
        <v>6</v>
      </c>
      <c r="J24" s="23" t="s">
        <v>7</v>
      </c>
      <c r="K24" s="24"/>
      <c r="L24" s="23" t="s">
        <v>10</v>
      </c>
      <c r="M24" s="23" t="s">
        <v>59</v>
      </c>
    </row>
    <row r="25" spans="1:13" x14ac:dyDescent="0.3">
      <c r="A25" s="4" t="s">
        <v>12</v>
      </c>
      <c r="B25" s="4">
        <v>394.97</v>
      </c>
      <c r="C25" s="5">
        <v>10</v>
      </c>
      <c r="D25" s="6">
        <f>(B$30)*C25</f>
        <v>7.4296782034078537E-2</v>
      </c>
      <c r="E25" s="7">
        <f t="shared" ref="E25:E30" si="14">(D25/250)*50</f>
        <v>1.4859356406815707E-2</v>
      </c>
      <c r="F25" s="6">
        <f>(E25*B$27)/B$26</f>
        <v>7.3147327645137622E-2</v>
      </c>
      <c r="G25" s="21" t="s">
        <v>28</v>
      </c>
      <c r="H25" s="21">
        <v>249.68</v>
      </c>
      <c r="I25" s="47">
        <v>10</v>
      </c>
      <c r="J25" s="48">
        <f>(H$30)*I25</f>
        <v>0.12726289650752964</v>
      </c>
      <c r="K25" s="53"/>
      <c r="L25" s="50">
        <f>(J25/250)*25</f>
        <v>1.2726289650752965E-2</v>
      </c>
      <c r="M25" s="52">
        <f>L25/((H$26*H$27)/1000)</f>
        <v>20.0256328099968</v>
      </c>
    </row>
    <row r="26" spans="1:13" x14ac:dyDescent="0.3">
      <c r="A26" s="4" t="s">
        <v>14</v>
      </c>
      <c r="B26" s="4">
        <v>58.69</v>
      </c>
      <c r="C26" s="5">
        <v>15</v>
      </c>
      <c r="D26" s="6">
        <f t="shared" ref="D26:D30" si="15">(B$30)*C26</f>
        <v>0.1114451730511178</v>
      </c>
      <c r="E26" s="7">
        <f t="shared" si="14"/>
        <v>2.2289034610223562E-2</v>
      </c>
      <c r="F26" s="6">
        <f t="shared" ref="F26:F30" si="16">(E26*B$27)/B$26</f>
        <v>0.10972099146770642</v>
      </c>
      <c r="G26" s="21" t="s">
        <v>30</v>
      </c>
      <c r="H26" s="21">
        <v>63.55</v>
      </c>
      <c r="I26" s="23">
        <v>15</v>
      </c>
      <c r="J26" s="25">
        <f t="shared" ref="J26:J30" si="17">(H$30)*I26</f>
        <v>0.19089434476129447</v>
      </c>
      <c r="K26" s="26"/>
      <c r="L26" s="27">
        <f t="shared" ref="L26:L30" si="18">(J26/250)*25</f>
        <v>1.9089434476129447E-2</v>
      </c>
      <c r="M26" s="36">
        <f t="shared" ref="M26:M30" si="19">L26/((H$26*H$27)/1000)</f>
        <v>30.038449214995197</v>
      </c>
    </row>
    <row r="27" spans="1:13" x14ac:dyDescent="0.3">
      <c r="A27" s="4" t="s">
        <v>16</v>
      </c>
      <c r="B27" s="4">
        <v>288.91000000000003</v>
      </c>
      <c r="C27" s="5">
        <v>20</v>
      </c>
      <c r="D27" s="6">
        <f t="shared" si="15"/>
        <v>0.14859356406815707</v>
      </c>
      <c r="E27" s="7">
        <f t="shared" si="14"/>
        <v>2.9718712813631414E-2</v>
      </c>
      <c r="F27" s="6">
        <f t="shared" si="16"/>
        <v>0.14629465529027524</v>
      </c>
      <c r="G27" s="21" t="s">
        <v>17</v>
      </c>
      <c r="H27" s="20">
        <v>0.01</v>
      </c>
      <c r="I27" s="23">
        <v>20</v>
      </c>
      <c r="J27" s="25">
        <f t="shared" si="17"/>
        <v>0.25452579301505929</v>
      </c>
      <c r="K27" s="26"/>
      <c r="L27" s="27">
        <f t="shared" si="18"/>
        <v>2.5452579301505931E-2</v>
      </c>
      <c r="M27" s="36">
        <f t="shared" si="19"/>
        <v>40.0512656199936</v>
      </c>
    </row>
    <row r="28" spans="1:13" x14ac:dyDescent="0.3">
      <c r="A28" s="40" t="s">
        <v>18</v>
      </c>
      <c r="B28" s="41">
        <v>50</v>
      </c>
      <c r="C28" s="42">
        <v>25</v>
      </c>
      <c r="D28" s="43">
        <f t="shared" si="15"/>
        <v>0.18574195508519634</v>
      </c>
      <c r="E28" s="44">
        <f t="shared" si="14"/>
        <v>3.7148391017039262E-2</v>
      </c>
      <c r="F28" s="43">
        <f t="shared" si="16"/>
        <v>0.18286831911284401</v>
      </c>
      <c r="G28" s="45" t="s">
        <v>33</v>
      </c>
      <c r="H28" s="46">
        <v>50</v>
      </c>
      <c r="I28" s="23">
        <v>25</v>
      </c>
      <c r="J28" s="25">
        <f t="shared" si="17"/>
        <v>0.31815724126882411</v>
      </c>
      <c r="K28" s="26"/>
      <c r="L28" s="27">
        <f t="shared" si="18"/>
        <v>3.1815724126882411E-2</v>
      </c>
      <c r="M28" s="36">
        <f t="shared" si="19"/>
        <v>50.06408202499199</v>
      </c>
    </row>
    <row r="29" spans="1:13" x14ac:dyDescent="0.3">
      <c r="A29" s="4" t="s">
        <v>20</v>
      </c>
      <c r="B29" s="9">
        <f>B28*B26/B25</f>
        <v>7.4296782034078532</v>
      </c>
      <c r="C29" s="5">
        <v>30</v>
      </c>
      <c r="D29" s="6">
        <f t="shared" si="15"/>
        <v>0.2228903461022356</v>
      </c>
      <c r="E29" s="7">
        <f t="shared" si="14"/>
        <v>4.4578069220447124E-2</v>
      </c>
      <c r="F29" s="6">
        <f t="shared" si="16"/>
        <v>0.21944198293541284</v>
      </c>
      <c r="G29" s="21" t="s">
        <v>35</v>
      </c>
      <c r="H29" s="29">
        <f>H28*H26/H25</f>
        <v>12.726289650752964</v>
      </c>
      <c r="I29" s="23">
        <v>30</v>
      </c>
      <c r="J29" s="25">
        <f t="shared" si="17"/>
        <v>0.38178868952258893</v>
      </c>
      <c r="K29" s="26"/>
      <c r="L29" s="27">
        <f t="shared" si="18"/>
        <v>3.8178868952258894E-2</v>
      </c>
      <c r="M29" s="36">
        <f t="shared" si="19"/>
        <v>60.076898429990393</v>
      </c>
    </row>
    <row r="30" spans="1:13" x14ac:dyDescent="0.3">
      <c r="A30" s="4" t="s">
        <v>22</v>
      </c>
      <c r="B30" s="7">
        <f>B29/1000</f>
        <v>7.4296782034078534E-3</v>
      </c>
      <c r="C30" s="5">
        <v>35</v>
      </c>
      <c r="D30" s="6">
        <f t="shared" si="15"/>
        <v>0.26003873711927489</v>
      </c>
      <c r="E30" s="7">
        <f t="shared" si="14"/>
        <v>5.2007747423854979E-2</v>
      </c>
      <c r="F30" s="6">
        <f t="shared" si="16"/>
        <v>0.25601564675798166</v>
      </c>
      <c r="G30" s="21" t="s">
        <v>22</v>
      </c>
      <c r="H30" s="27">
        <f>H29/1000</f>
        <v>1.2726289650752964E-2</v>
      </c>
      <c r="I30" s="23">
        <v>35</v>
      </c>
      <c r="J30" s="25">
        <f t="shared" si="17"/>
        <v>0.44542013777635375</v>
      </c>
      <c r="K30" s="26"/>
      <c r="L30" s="27">
        <f t="shared" si="18"/>
        <v>4.4542013777635378E-2</v>
      </c>
      <c r="M30" s="36">
        <f t="shared" si="19"/>
        <v>70.089714834988797</v>
      </c>
    </row>
  </sheetData>
  <mergeCells count="12">
    <mergeCell ref="D23:E23"/>
    <mergeCell ref="J23:L23"/>
    <mergeCell ref="A12:F12"/>
    <mergeCell ref="G12:M12"/>
    <mergeCell ref="D13:E13"/>
    <mergeCell ref="J13:L13"/>
    <mergeCell ref="A1:F1"/>
    <mergeCell ref="G1:M1"/>
    <mergeCell ref="D2:E2"/>
    <mergeCell ref="J2:L2"/>
    <mergeCell ref="A22:F22"/>
    <mergeCell ref="G22:M22"/>
  </mergeCells>
  <pageMargins left="0.45" right="0.2" top="0.25" bottom="0.25" header="0.3" footer="0.3"/>
  <pageSetup paperSize="9" orientation="portrait" r:id="rId1"/>
  <headerFooter>
    <oddHeader>&amp;CM.Sc.Sem-2, Admixture  (Dr.N.I.Patel)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1"/>
  <sheetViews>
    <sheetView topLeftCell="A26" workbookViewId="0">
      <selection activeCell="J29" sqref="J29"/>
    </sheetView>
  </sheetViews>
  <sheetFormatPr defaultColWidth="9" defaultRowHeight="15.6" x14ac:dyDescent="0.3"/>
  <cols>
    <col min="1" max="1" width="34.88671875" style="32" bestFit="1" customWidth="1"/>
    <col min="2" max="2" width="8.44140625" style="32" bestFit="1" customWidth="1"/>
    <col min="3" max="3" width="10.44140625" style="32" bestFit="1" customWidth="1"/>
    <col min="4" max="4" width="10.33203125" style="32" customWidth="1"/>
    <col min="5" max="5" width="10.44140625" style="32" bestFit="1" customWidth="1"/>
    <col min="6" max="6" width="19" style="32" customWidth="1"/>
    <col min="7" max="7" width="29.88671875" style="32" customWidth="1"/>
    <col min="8" max="8" width="9.5546875" style="32" bestFit="1" customWidth="1"/>
    <col min="9" max="9" width="10.44140625" style="32" bestFit="1" customWidth="1"/>
    <col min="10" max="10" width="11.6640625" style="32" bestFit="1" customWidth="1"/>
    <col min="11" max="12" width="10.44140625" style="32" bestFit="1" customWidth="1"/>
    <col min="13" max="13" width="13.33203125" style="32" customWidth="1"/>
    <col min="14" max="16384" width="9" style="32"/>
  </cols>
  <sheetData>
    <row r="1" spans="1:13" x14ac:dyDescent="0.3">
      <c r="A1" s="65" t="s">
        <v>0</v>
      </c>
      <c r="B1" s="65"/>
      <c r="C1" s="65"/>
      <c r="D1" s="65"/>
      <c r="E1" s="65"/>
      <c r="F1" s="65"/>
      <c r="G1" s="59" t="s">
        <v>1</v>
      </c>
      <c r="H1" s="59"/>
      <c r="I1" s="59"/>
      <c r="J1" s="59"/>
      <c r="K1" s="59"/>
      <c r="L1" s="59"/>
      <c r="M1" s="59"/>
    </row>
    <row r="2" spans="1:13" x14ac:dyDescent="0.3">
      <c r="A2" s="4"/>
      <c r="B2" s="4"/>
      <c r="C2" s="4"/>
      <c r="D2" s="64" t="s">
        <v>2</v>
      </c>
      <c r="E2" s="64"/>
      <c r="F2" s="4"/>
      <c r="G2" s="21"/>
      <c r="H2" s="21"/>
      <c r="I2" s="21"/>
      <c r="J2" s="58" t="s">
        <v>3</v>
      </c>
      <c r="K2" s="58"/>
      <c r="L2" s="58"/>
      <c r="M2" s="22"/>
    </row>
    <row r="3" spans="1:13" ht="31.2" x14ac:dyDescent="0.3">
      <c r="A3" s="23" t="s">
        <v>4</v>
      </c>
      <c r="B3" s="23" t="s">
        <v>5</v>
      </c>
      <c r="C3" s="23" t="s">
        <v>6</v>
      </c>
      <c r="D3" s="23" t="s">
        <v>7</v>
      </c>
      <c r="E3" s="23" t="s">
        <v>8</v>
      </c>
      <c r="F3" s="24" t="s">
        <v>51</v>
      </c>
      <c r="G3" s="23" t="s">
        <v>4</v>
      </c>
      <c r="H3" s="23" t="s">
        <v>5</v>
      </c>
      <c r="I3" s="23" t="s">
        <v>6</v>
      </c>
      <c r="J3" s="23" t="s">
        <v>7</v>
      </c>
      <c r="K3" s="24" t="s">
        <v>50</v>
      </c>
      <c r="L3" s="23" t="s">
        <v>10</v>
      </c>
      <c r="M3" s="23" t="s">
        <v>11</v>
      </c>
    </row>
    <row r="4" spans="1:13" x14ac:dyDescent="0.3">
      <c r="A4" s="4" t="s">
        <v>12</v>
      </c>
      <c r="B4" s="4">
        <v>394.97</v>
      </c>
      <c r="C4" s="5">
        <v>10</v>
      </c>
      <c r="D4" s="6">
        <f>(B$9)*C4</f>
        <v>7.4296782034078537E-2</v>
      </c>
      <c r="E4" s="7">
        <f t="shared" ref="E4:E9" si="0">(D4/250)*50</f>
        <v>1.4859356406815707E-2</v>
      </c>
      <c r="F4" s="6">
        <f>(E4*B$6)/B$5</f>
        <v>7.3147327645137622E-2</v>
      </c>
      <c r="G4" s="21" t="s">
        <v>13</v>
      </c>
      <c r="H4" s="21">
        <v>81.38</v>
      </c>
      <c r="I4" s="23">
        <v>10</v>
      </c>
      <c r="J4" s="25">
        <f t="shared" ref="J4:J9" si="1">(H$9)*I4</f>
        <v>0.16070287539936101</v>
      </c>
      <c r="K4" s="39">
        <f t="shared" ref="K4:K9" si="2">(J4/250)*50</f>
        <v>3.2140575079872197E-2</v>
      </c>
      <c r="L4" s="27">
        <f>(K4*25)/250</f>
        <v>3.2140575079872198E-3</v>
      </c>
      <c r="M4" s="28">
        <f t="shared" ref="M4:M9" si="3">(L4*1000)/(H$5*H$6)</f>
        <v>4.9152125829442115</v>
      </c>
    </row>
    <row r="5" spans="1:13" x14ac:dyDescent="0.3">
      <c r="A5" s="4" t="s">
        <v>14</v>
      </c>
      <c r="B5" s="4">
        <v>58.69</v>
      </c>
      <c r="C5" s="5">
        <v>12</v>
      </c>
      <c r="D5" s="6">
        <f t="shared" ref="D5:D9" si="4">(B$9)*C5</f>
        <v>8.9156138440894234E-2</v>
      </c>
      <c r="E5" s="7">
        <f t="shared" si="0"/>
        <v>1.7831227688178845E-2</v>
      </c>
      <c r="F5" s="6">
        <f t="shared" ref="F5:F9" si="5">(E5*B$6)/B$5</f>
        <v>8.7776793174165132E-2</v>
      </c>
      <c r="G5" s="21" t="s">
        <v>15</v>
      </c>
      <c r="H5" s="21">
        <v>65.39</v>
      </c>
      <c r="I5" s="23">
        <v>12</v>
      </c>
      <c r="J5" s="25">
        <f t="shared" si="1"/>
        <v>0.19284345047923324</v>
      </c>
      <c r="K5" s="39">
        <f t="shared" si="2"/>
        <v>3.8568690095846646E-2</v>
      </c>
      <c r="L5" s="27">
        <f t="shared" ref="L5:L9" si="6">(K5*25)/250</f>
        <v>3.8568690095846648E-3</v>
      </c>
      <c r="M5" s="28">
        <f t="shared" si="3"/>
        <v>5.8982550995330545</v>
      </c>
    </row>
    <row r="6" spans="1:13" x14ac:dyDescent="0.3">
      <c r="A6" s="4" t="s">
        <v>16</v>
      </c>
      <c r="B6" s="4">
        <v>288.91000000000003</v>
      </c>
      <c r="C6" s="5">
        <v>14</v>
      </c>
      <c r="D6" s="6">
        <f t="shared" si="4"/>
        <v>0.10401549484770994</v>
      </c>
      <c r="E6" s="7">
        <f t="shared" si="0"/>
        <v>2.0803098969541987E-2</v>
      </c>
      <c r="F6" s="6">
        <f t="shared" si="5"/>
        <v>0.10240625870319264</v>
      </c>
      <c r="G6" s="21" t="s">
        <v>17</v>
      </c>
      <c r="H6" s="20">
        <v>0.01</v>
      </c>
      <c r="I6" s="23">
        <v>14</v>
      </c>
      <c r="J6" s="25">
        <f t="shared" si="1"/>
        <v>0.22498402555910543</v>
      </c>
      <c r="K6" s="39">
        <f t="shared" si="2"/>
        <v>4.4996805111821088E-2</v>
      </c>
      <c r="L6" s="27">
        <f t="shared" si="6"/>
        <v>4.4996805111821086E-3</v>
      </c>
      <c r="M6" s="28">
        <f t="shared" si="3"/>
        <v>6.8812976161218975</v>
      </c>
    </row>
    <row r="7" spans="1:13" x14ac:dyDescent="0.3">
      <c r="A7" s="4" t="s">
        <v>18</v>
      </c>
      <c r="B7" s="8">
        <v>50</v>
      </c>
      <c r="C7" s="5">
        <v>16</v>
      </c>
      <c r="D7" s="6">
        <f t="shared" si="4"/>
        <v>0.11887485125452565</v>
      </c>
      <c r="E7" s="7">
        <f t="shared" si="0"/>
        <v>2.3774970250905129E-2</v>
      </c>
      <c r="F7" s="6">
        <f t="shared" si="5"/>
        <v>0.11703572423222017</v>
      </c>
      <c r="G7" s="21" t="s">
        <v>19</v>
      </c>
      <c r="H7" s="20">
        <v>20</v>
      </c>
      <c r="I7" s="23">
        <v>16</v>
      </c>
      <c r="J7" s="25">
        <f t="shared" si="1"/>
        <v>0.25712460063897763</v>
      </c>
      <c r="K7" s="39">
        <f t="shared" si="2"/>
        <v>5.142492012779553E-2</v>
      </c>
      <c r="L7" s="27">
        <f t="shared" si="6"/>
        <v>5.1424920127795528E-3</v>
      </c>
      <c r="M7" s="28">
        <f t="shared" si="3"/>
        <v>7.8643401327107405</v>
      </c>
    </row>
    <row r="8" spans="1:13" x14ac:dyDescent="0.3">
      <c r="A8" s="4" t="s">
        <v>20</v>
      </c>
      <c r="B8" s="9">
        <f>B7*B5/B4</f>
        <v>7.4296782034078532</v>
      </c>
      <c r="C8" s="5">
        <v>18</v>
      </c>
      <c r="D8" s="6">
        <f t="shared" si="4"/>
        <v>0.13373420766134136</v>
      </c>
      <c r="E8" s="7">
        <f t="shared" si="0"/>
        <v>2.6746841532268275E-2</v>
      </c>
      <c r="F8" s="6">
        <f t="shared" si="5"/>
        <v>0.13166518976124772</v>
      </c>
      <c r="G8" s="21" t="s">
        <v>21</v>
      </c>
      <c r="H8" s="29">
        <f>H7*H5/H4</f>
        <v>16.070287539936103</v>
      </c>
      <c r="I8" s="23">
        <v>18</v>
      </c>
      <c r="J8" s="25">
        <f t="shared" si="1"/>
        <v>0.28926517571884985</v>
      </c>
      <c r="K8" s="39">
        <f t="shared" si="2"/>
        <v>5.7853035143769972E-2</v>
      </c>
      <c r="L8" s="27">
        <f t="shared" si="6"/>
        <v>5.785303514376997E-3</v>
      </c>
      <c r="M8" s="28">
        <f t="shared" si="3"/>
        <v>8.8473826492995826</v>
      </c>
    </row>
    <row r="9" spans="1:13" x14ac:dyDescent="0.3">
      <c r="A9" s="4" t="s">
        <v>22</v>
      </c>
      <c r="B9" s="7">
        <f>B8/1000</f>
        <v>7.4296782034078534E-3</v>
      </c>
      <c r="C9" s="5">
        <v>20</v>
      </c>
      <c r="D9" s="6">
        <f t="shared" si="4"/>
        <v>0.14859356406815707</v>
      </c>
      <c r="E9" s="7">
        <f t="shared" si="0"/>
        <v>2.9718712813631414E-2</v>
      </c>
      <c r="F9" s="6">
        <f t="shared" si="5"/>
        <v>0.14629465529027524</v>
      </c>
      <c r="G9" s="21" t="s">
        <v>22</v>
      </c>
      <c r="H9" s="31">
        <f>H8/1000</f>
        <v>1.6070287539936102E-2</v>
      </c>
      <c r="I9" s="23">
        <v>20</v>
      </c>
      <c r="J9" s="25">
        <f t="shared" si="1"/>
        <v>0.32140575079872202</v>
      </c>
      <c r="K9" s="39">
        <f t="shared" si="2"/>
        <v>6.4281150159744394E-2</v>
      </c>
      <c r="L9" s="27">
        <f t="shared" si="6"/>
        <v>6.4281150159744395E-3</v>
      </c>
      <c r="M9" s="28">
        <f t="shared" si="3"/>
        <v>9.830425165888423</v>
      </c>
    </row>
    <row r="12" spans="1:13" x14ac:dyDescent="0.3">
      <c r="A12" s="65" t="s">
        <v>52</v>
      </c>
      <c r="B12" s="65"/>
      <c r="C12" s="65"/>
      <c r="D12" s="65"/>
      <c r="E12" s="65"/>
      <c r="F12" s="65"/>
      <c r="G12" s="63" t="s">
        <v>56</v>
      </c>
      <c r="H12" s="63"/>
      <c r="I12" s="63"/>
      <c r="J12" s="63"/>
      <c r="K12" s="63"/>
      <c r="L12" s="63"/>
      <c r="M12" s="63"/>
    </row>
    <row r="13" spans="1:13" x14ac:dyDescent="0.3">
      <c r="A13" s="4"/>
      <c r="B13" s="4"/>
      <c r="C13" s="4"/>
      <c r="D13" s="64" t="s">
        <v>25</v>
      </c>
      <c r="E13" s="64"/>
      <c r="F13" s="33"/>
      <c r="G13" s="8"/>
      <c r="H13" s="4"/>
      <c r="I13" s="4"/>
      <c r="J13" s="64" t="s">
        <v>2</v>
      </c>
      <c r="K13" s="64"/>
      <c r="L13" s="64"/>
      <c r="M13" s="34"/>
    </row>
    <row r="14" spans="1:13" ht="31.2" x14ac:dyDescent="0.3">
      <c r="A14" s="5" t="s">
        <v>4</v>
      </c>
      <c r="B14" s="5" t="s">
        <v>5</v>
      </c>
      <c r="C14" s="5" t="s">
        <v>6</v>
      </c>
      <c r="D14" s="5" t="s">
        <v>7</v>
      </c>
      <c r="E14" s="5" t="s">
        <v>8</v>
      </c>
      <c r="F14" s="5" t="s">
        <v>53</v>
      </c>
      <c r="G14" s="5" t="s">
        <v>4</v>
      </c>
      <c r="H14" s="5"/>
      <c r="I14" s="5" t="s">
        <v>6</v>
      </c>
      <c r="J14" s="5" t="s">
        <v>7</v>
      </c>
      <c r="K14" s="37" t="s">
        <v>49</v>
      </c>
      <c r="L14" s="5" t="s">
        <v>10</v>
      </c>
      <c r="M14" s="5" t="s">
        <v>11</v>
      </c>
    </row>
    <row r="15" spans="1:13" x14ac:dyDescent="0.3">
      <c r="A15" s="4" t="s">
        <v>28</v>
      </c>
      <c r="B15" s="4">
        <v>249.68</v>
      </c>
      <c r="C15" s="5">
        <v>20</v>
      </c>
      <c r="D15" s="35">
        <f>(B$19/1000)*C15</f>
        <v>0.25452579301505929</v>
      </c>
      <c r="E15" s="7">
        <f t="shared" ref="E15:E20" si="7">(D15/250)*50</f>
        <v>5.0905158603011862E-2</v>
      </c>
      <c r="F15" s="6">
        <f>(E15*B$17)/B$16</f>
        <v>9.7364626722204431E-2</v>
      </c>
      <c r="G15" s="4" t="s">
        <v>12</v>
      </c>
      <c r="H15" s="4">
        <v>394.97</v>
      </c>
      <c r="I15" s="5">
        <v>20</v>
      </c>
      <c r="J15" s="6">
        <f>(H$19/1000)*I15</f>
        <v>0.29718712813631415</v>
      </c>
      <c r="K15" s="38">
        <f t="shared" ref="K15:K20" si="8">(J15/250)*50</f>
        <v>5.9437425627262827E-2</v>
      </c>
      <c r="L15" s="7">
        <f t="shared" ref="L15:L20" si="9">(K15/250)*25</f>
        <v>5.9437425627262824E-3</v>
      </c>
      <c r="M15" s="36">
        <f>L15/((H$16*H$17)/1000)</f>
        <v>10.127351444413499</v>
      </c>
    </row>
    <row r="16" spans="1:13" x14ac:dyDescent="0.3">
      <c r="A16" s="4" t="s">
        <v>30</v>
      </c>
      <c r="B16" s="4">
        <v>63.55</v>
      </c>
      <c r="C16" s="5">
        <v>22</v>
      </c>
      <c r="D16" s="35">
        <f t="shared" ref="D16:D20" si="10">(B$19/1000)*C16</f>
        <v>0.27997837231656519</v>
      </c>
      <c r="E16" s="7">
        <f t="shared" si="7"/>
        <v>5.5995674463313036E-2</v>
      </c>
      <c r="F16" s="6">
        <f t="shared" ref="F16:F20" si="11">(E16*B$17)/B$16</f>
        <v>0.10710108939442485</v>
      </c>
      <c r="G16" s="4" t="s">
        <v>14</v>
      </c>
      <c r="H16" s="4">
        <v>58.69</v>
      </c>
      <c r="I16" s="5">
        <v>22</v>
      </c>
      <c r="J16" s="6">
        <f t="shared" ref="J16:J20" si="12">(H$19/1000)*I16</f>
        <v>0.32690584094994557</v>
      </c>
      <c r="K16" s="38">
        <f t="shared" si="8"/>
        <v>6.5381168189989111E-2</v>
      </c>
      <c r="L16" s="7">
        <f t="shared" si="9"/>
        <v>6.5381168189989104E-3</v>
      </c>
      <c r="M16" s="36">
        <f t="shared" ref="M16:M20" si="13">L16/((H$16*H$17)/1000)</f>
        <v>11.140086588854848</v>
      </c>
    </row>
    <row r="17" spans="1:13" x14ac:dyDescent="0.3">
      <c r="A17" s="4" t="s">
        <v>54</v>
      </c>
      <c r="B17" s="4">
        <v>121.55</v>
      </c>
      <c r="C17" s="5">
        <v>24</v>
      </c>
      <c r="D17" s="35">
        <f t="shared" si="10"/>
        <v>0.3054309516180711</v>
      </c>
      <c r="E17" s="7">
        <f t="shared" si="7"/>
        <v>6.1086190323614224E-2</v>
      </c>
      <c r="F17" s="6">
        <f t="shared" si="11"/>
        <v>0.11683755206664531</v>
      </c>
      <c r="G17" s="4" t="s">
        <v>17</v>
      </c>
      <c r="H17" s="8">
        <v>0.01</v>
      </c>
      <c r="I17" s="5">
        <v>24</v>
      </c>
      <c r="J17" s="6">
        <f t="shared" si="12"/>
        <v>0.35662455376357693</v>
      </c>
      <c r="K17" s="38">
        <f t="shared" si="8"/>
        <v>7.1324910752715381E-2</v>
      </c>
      <c r="L17" s="7">
        <f t="shared" si="9"/>
        <v>7.1324910752715385E-3</v>
      </c>
      <c r="M17" s="36">
        <f>L17/((H$16*H$17)/1000)</f>
        <v>12.152821733296198</v>
      </c>
    </row>
    <row r="18" spans="1:13" x14ac:dyDescent="0.3">
      <c r="A18" s="4" t="s">
        <v>33</v>
      </c>
      <c r="B18" s="8">
        <v>50</v>
      </c>
      <c r="C18" s="5">
        <v>26</v>
      </c>
      <c r="D18" s="35">
        <f t="shared" si="10"/>
        <v>0.33088353091957706</v>
      </c>
      <c r="E18" s="7">
        <f t="shared" si="7"/>
        <v>6.6176706183915412E-2</v>
      </c>
      <c r="F18" s="6">
        <f>(E18*B$17)/B$16</f>
        <v>0.12657401473886576</v>
      </c>
      <c r="G18" s="4" t="s">
        <v>18</v>
      </c>
      <c r="H18" s="8">
        <v>100</v>
      </c>
      <c r="I18" s="5">
        <v>26</v>
      </c>
      <c r="J18" s="6">
        <f t="shared" si="12"/>
        <v>0.38634326657720836</v>
      </c>
      <c r="K18" s="38">
        <f t="shared" si="8"/>
        <v>7.7268653315441679E-2</v>
      </c>
      <c r="L18" s="7">
        <f t="shared" si="9"/>
        <v>7.7268653315441683E-3</v>
      </c>
      <c r="M18" s="36">
        <f t="shared" si="13"/>
        <v>13.165556877737551</v>
      </c>
    </row>
    <row r="19" spans="1:13" x14ac:dyDescent="0.3">
      <c r="A19" s="4" t="s">
        <v>55</v>
      </c>
      <c r="B19" s="10">
        <f>B18*B16/B15</f>
        <v>12.726289650752964</v>
      </c>
      <c r="C19" s="5">
        <v>28</v>
      </c>
      <c r="D19" s="35">
        <f t="shared" si="10"/>
        <v>0.35633611022108297</v>
      </c>
      <c r="E19" s="7">
        <f t="shared" si="7"/>
        <v>7.1267222044216594E-2</v>
      </c>
      <c r="F19" s="6">
        <f t="shared" si="11"/>
        <v>0.13631047741108621</v>
      </c>
      <c r="G19" s="4" t="s">
        <v>57</v>
      </c>
      <c r="H19" s="7">
        <f>H18*H16/H15</f>
        <v>14.859356406815706</v>
      </c>
      <c r="I19" s="5">
        <v>28</v>
      </c>
      <c r="J19" s="6">
        <f t="shared" si="12"/>
        <v>0.41606197939083978</v>
      </c>
      <c r="K19" s="38">
        <f t="shared" si="8"/>
        <v>8.321239587816795E-2</v>
      </c>
      <c r="L19" s="7">
        <f t="shared" si="9"/>
        <v>8.3212395878167946E-3</v>
      </c>
      <c r="M19" s="36">
        <f t="shared" si="13"/>
        <v>14.178292022178896</v>
      </c>
    </row>
    <row r="20" spans="1:13" x14ac:dyDescent="0.3">
      <c r="A20" s="4" t="s">
        <v>22</v>
      </c>
      <c r="B20" s="10">
        <f>B19/1000</f>
        <v>1.2726289650752964E-2</v>
      </c>
      <c r="C20" s="5">
        <v>30</v>
      </c>
      <c r="D20" s="35">
        <f t="shared" si="10"/>
        <v>0.38178868952258893</v>
      </c>
      <c r="E20" s="7">
        <f t="shared" si="7"/>
        <v>7.6357737904517789E-2</v>
      </c>
      <c r="F20" s="6">
        <f t="shared" si="11"/>
        <v>0.14604694008330663</v>
      </c>
      <c r="G20" s="4" t="s">
        <v>22</v>
      </c>
      <c r="H20" s="7">
        <f>H19/1000</f>
        <v>1.4859356406815707E-2</v>
      </c>
      <c r="I20" s="5">
        <v>30</v>
      </c>
      <c r="J20" s="6">
        <f t="shared" si="12"/>
        <v>0.4457806922044712</v>
      </c>
      <c r="K20" s="38">
        <f t="shared" si="8"/>
        <v>8.9156138440894248E-2</v>
      </c>
      <c r="L20" s="7">
        <f t="shared" si="9"/>
        <v>8.9156138440894244E-3</v>
      </c>
      <c r="M20" s="36">
        <f t="shared" si="13"/>
        <v>15.19102716662025</v>
      </c>
    </row>
    <row r="23" spans="1:13" x14ac:dyDescent="0.3">
      <c r="A23" s="63" t="s">
        <v>36</v>
      </c>
      <c r="B23" s="63"/>
      <c r="C23" s="63"/>
      <c r="D23" s="63"/>
      <c r="E23" s="63"/>
      <c r="F23" s="63"/>
      <c r="G23" s="59" t="s">
        <v>46</v>
      </c>
      <c r="H23" s="59"/>
      <c r="I23" s="59"/>
      <c r="J23" s="59"/>
      <c r="K23" s="59"/>
      <c r="L23" s="59"/>
      <c r="M23" s="59"/>
    </row>
    <row r="24" spans="1:13" x14ac:dyDescent="0.3">
      <c r="A24" s="4"/>
      <c r="B24" s="4"/>
      <c r="C24" s="4"/>
      <c r="D24" s="64" t="s">
        <v>37</v>
      </c>
      <c r="E24" s="64"/>
      <c r="F24" s="4"/>
      <c r="G24" s="20"/>
      <c r="H24" s="21"/>
      <c r="I24" s="21"/>
      <c r="J24" s="58" t="s">
        <v>25</v>
      </c>
      <c r="K24" s="58"/>
      <c r="L24" s="58"/>
      <c r="M24" s="22"/>
    </row>
    <row r="25" spans="1:13" ht="31.2" x14ac:dyDescent="0.3">
      <c r="A25" s="23" t="s">
        <v>4</v>
      </c>
      <c r="B25" s="23" t="s">
        <v>5</v>
      </c>
      <c r="C25" s="23" t="s">
        <v>6</v>
      </c>
      <c r="D25" s="23" t="s">
        <v>7</v>
      </c>
      <c r="E25" s="23" t="s">
        <v>8</v>
      </c>
      <c r="F25" s="23" t="s">
        <v>38</v>
      </c>
      <c r="G25" s="23" t="s">
        <v>4</v>
      </c>
      <c r="H25" s="23"/>
      <c r="I25" s="23" t="s">
        <v>6</v>
      </c>
      <c r="J25" s="23" t="s">
        <v>7</v>
      </c>
      <c r="K25" s="24" t="s">
        <v>49</v>
      </c>
      <c r="L25" s="23" t="s">
        <v>10</v>
      </c>
      <c r="M25" s="23" t="s">
        <v>11</v>
      </c>
    </row>
    <row r="26" spans="1:13" x14ac:dyDescent="0.3">
      <c r="A26" s="4" t="s">
        <v>39</v>
      </c>
      <c r="B26" s="4">
        <v>392.13</v>
      </c>
      <c r="C26" s="5">
        <v>20</v>
      </c>
      <c r="D26" s="6">
        <f>(B$30/1000)*C26</f>
        <v>0.28485451253410854</v>
      </c>
      <c r="E26" s="7">
        <f t="shared" ref="E26:E31" si="14">(D26/250)*50</f>
        <v>5.6970902506821706E-2</v>
      </c>
      <c r="F26" s="6">
        <f>(E26*B$28)/(2*B$27)</f>
        <v>8.1447479152321908E-2</v>
      </c>
      <c r="G26" s="21" t="s">
        <v>28</v>
      </c>
      <c r="H26" s="21">
        <v>249.68</v>
      </c>
      <c r="I26" s="23">
        <v>20</v>
      </c>
      <c r="J26" s="25">
        <f>(H$31)*I26</f>
        <v>0.25452579301505929</v>
      </c>
      <c r="K26" s="39">
        <f t="shared" ref="K26:K31" si="15">(J26/250)*50</f>
        <v>5.0905158603011862E-2</v>
      </c>
      <c r="L26" s="27">
        <f>(K26/250)*25</f>
        <v>5.0905158603011865E-3</v>
      </c>
      <c r="M26" s="36">
        <f>L26/((H$27*H$28)/1000)</f>
        <v>8.0102531239987194</v>
      </c>
    </row>
    <row r="27" spans="1:13" x14ac:dyDescent="0.3">
      <c r="A27" s="4" t="s">
        <v>40</v>
      </c>
      <c r="B27" s="4">
        <v>55.85</v>
      </c>
      <c r="C27" s="5">
        <v>25</v>
      </c>
      <c r="D27" s="6">
        <f t="shared" ref="D27:D31" si="16">(B$30/1000)*C27</f>
        <v>0.3560681406676357</v>
      </c>
      <c r="E27" s="7">
        <f t="shared" si="14"/>
        <v>7.1213628133527135E-2</v>
      </c>
      <c r="F27" s="6">
        <f t="shared" ref="F27:F31" si="17">(E27*B$28)/(2*B$27)</f>
        <v>0.1018093489404024</v>
      </c>
      <c r="G27" s="21" t="s">
        <v>30</v>
      </c>
      <c r="H27" s="21">
        <v>63.55</v>
      </c>
      <c r="I27" s="23">
        <v>22</v>
      </c>
      <c r="J27" s="25">
        <f t="shared" ref="J27:J31" si="18">(H$31)*I27</f>
        <v>0.27997837231656519</v>
      </c>
      <c r="K27" s="39">
        <f t="shared" si="15"/>
        <v>5.5995674463313036E-2</v>
      </c>
      <c r="L27" s="27">
        <f t="shared" ref="L27:L31" si="19">(K27/250)*25</f>
        <v>5.5995674463313033E-3</v>
      </c>
      <c r="M27" s="36">
        <f t="shared" ref="M27:M31" si="20">L27/((H$27*H$28)/1000)</f>
        <v>8.8112784363985881</v>
      </c>
    </row>
    <row r="28" spans="1:13" x14ac:dyDescent="0.3">
      <c r="A28" s="4" t="s">
        <v>41</v>
      </c>
      <c r="B28" s="4">
        <v>159.69</v>
      </c>
      <c r="C28" s="5">
        <v>30</v>
      </c>
      <c r="D28" s="6">
        <f t="shared" si="16"/>
        <v>0.42728176880116286</v>
      </c>
      <c r="E28" s="7">
        <f t="shared" si="14"/>
        <v>8.545635376023257E-2</v>
      </c>
      <c r="F28" s="6">
        <f t="shared" si="17"/>
        <v>0.12217121872848288</v>
      </c>
      <c r="G28" s="21" t="s">
        <v>17</v>
      </c>
      <c r="H28" s="20">
        <v>0.01</v>
      </c>
      <c r="I28" s="23">
        <v>24</v>
      </c>
      <c r="J28" s="25">
        <f t="shared" si="18"/>
        <v>0.3054309516180711</v>
      </c>
      <c r="K28" s="39">
        <f t="shared" si="15"/>
        <v>6.1086190323614224E-2</v>
      </c>
      <c r="L28" s="27">
        <f t="shared" si="19"/>
        <v>6.1086190323614226E-3</v>
      </c>
      <c r="M28" s="36">
        <f t="shared" si="20"/>
        <v>9.6123037487984622</v>
      </c>
    </row>
    <row r="29" spans="1:13" x14ac:dyDescent="0.3">
      <c r="A29" s="4" t="s">
        <v>42</v>
      </c>
      <c r="B29" s="8">
        <v>100</v>
      </c>
      <c r="C29" s="5">
        <v>35</v>
      </c>
      <c r="D29" s="6">
        <f t="shared" si="16"/>
        <v>0.49849539693468997</v>
      </c>
      <c r="E29" s="7">
        <f t="shared" si="14"/>
        <v>9.9699079386937992E-2</v>
      </c>
      <c r="F29" s="6">
        <f t="shared" si="17"/>
        <v>0.14253308851656335</v>
      </c>
      <c r="G29" s="21" t="s">
        <v>33</v>
      </c>
      <c r="H29" s="20">
        <v>50</v>
      </c>
      <c r="I29" s="23">
        <v>25</v>
      </c>
      <c r="J29" s="25">
        <f t="shared" si="18"/>
        <v>0.31815724126882411</v>
      </c>
      <c r="K29" s="39">
        <f t="shared" si="15"/>
        <v>6.3631448253764822E-2</v>
      </c>
      <c r="L29" s="27">
        <f t="shared" si="19"/>
        <v>6.3631448253764827E-3</v>
      </c>
      <c r="M29" s="36">
        <f t="shared" si="20"/>
        <v>10.0128164049984</v>
      </c>
    </row>
    <row r="30" spans="1:13" x14ac:dyDescent="0.3">
      <c r="A30" s="4" t="s">
        <v>43</v>
      </c>
      <c r="B30" s="10">
        <f>B29*B27/B26</f>
        <v>14.242725626705429</v>
      </c>
      <c r="C30" s="5">
        <v>40</v>
      </c>
      <c r="D30" s="6">
        <f t="shared" si="16"/>
        <v>0.56970902506821708</v>
      </c>
      <c r="E30" s="7">
        <f t="shared" si="14"/>
        <v>0.11394180501364341</v>
      </c>
      <c r="F30" s="6">
        <f t="shared" si="17"/>
        <v>0.16289495830464382</v>
      </c>
      <c r="G30" s="21" t="s">
        <v>35</v>
      </c>
      <c r="H30" s="29">
        <f>H29*H27/H26</f>
        <v>12.726289650752964</v>
      </c>
      <c r="I30" s="23">
        <v>28</v>
      </c>
      <c r="J30" s="25">
        <f t="shared" si="18"/>
        <v>0.35633611022108297</v>
      </c>
      <c r="K30" s="39">
        <f t="shared" si="15"/>
        <v>7.1267222044216594E-2</v>
      </c>
      <c r="L30" s="27">
        <f t="shared" si="19"/>
        <v>7.1267222044216596E-3</v>
      </c>
      <c r="M30" s="36">
        <f t="shared" si="20"/>
        <v>11.214354373598205</v>
      </c>
    </row>
    <row r="31" spans="1:13" x14ac:dyDescent="0.3">
      <c r="A31" s="4" t="s">
        <v>22</v>
      </c>
      <c r="B31" s="10">
        <f>B30/1000</f>
        <v>1.4242725626705428E-2</v>
      </c>
      <c r="C31" s="5">
        <v>45</v>
      </c>
      <c r="D31" s="6">
        <f t="shared" si="16"/>
        <v>0.64092265320174424</v>
      </c>
      <c r="E31" s="7">
        <f t="shared" si="14"/>
        <v>0.12818453064034885</v>
      </c>
      <c r="F31" s="6">
        <f t="shared" si="17"/>
        <v>0.18325682809272434</v>
      </c>
      <c r="G31" s="21" t="s">
        <v>22</v>
      </c>
      <c r="H31" s="27">
        <f>H30/1000</f>
        <v>1.2726289650752964E-2</v>
      </c>
      <c r="I31" s="23">
        <v>30</v>
      </c>
      <c r="J31" s="25">
        <f t="shared" si="18"/>
        <v>0.38178868952258893</v>
      </c>
      <c r="K31" s="39">
        <f t="shared" si="15"/>
        <v>7.6357737904517789E-2</v>
      </c>
      <c r="L31" s="27">
        <f t="shared" si="19"/>
        <v>7.6357737904517789E-3</v>
      </c>
      <c r="M31" s="36">
        <f t="shared" si="20"/>
        <v>12.015379685998079</v>
      </c>
    </row>
    <row r="33" spans="1:13" x14ac:dyDescent="0.3">
      <c r="A33" s="65" t="s">
        <v>0</v>
      </c>
      <c r="B33" s="65"/>
      <c r="C33" s="65"/>
      <c r="D33" s="65"/>
      <c r="E33" s="65"/>
      <c r="F33" s="65"/>
      <c r="G33" s="59" t="s">
        <v>58</v>
      </c>
      <c r="H33" s="59"/>
      <c r="I33" s="59"/>
      <c r="J33" s="59"/>
      <c r="K33" s="59"/>
      <c r="L33" s="59"/>
      <c r="M33" s="59"/>
    </row>
    <row r="34" spans="1:13" x14ac:dyDescent="0.3">
      <c r="A34" s="4"/>
      <c r="B34" s="4"/>
      <c r="C34" s="4"/>
      <c r="D34" s="64" t="s">
        <v>2</v>
      </c>
      <c r="E34" s="64"/>
      <c r="F34" s="4"/>
      <c r="G34" s="20"/>
      <c r="H34" s="21"/>
      <c r="I34" s="21"/>
      <c r="J34" s="58" t="s">
        <v>25</v>
      </c>
      <c r="K34" s="58"/>
      <c r="L34" s="58"/>
      <c r="M34" s="22"/>
    </row>
    <row r="35" spans="1:13" ht="31.2" x14ac:dyDescent="0.3">
      <c r="A35" s="23" t="s">
        <v>4</v>
      </c>
      <c r="B35" s="23" t="s">
        <v>5</v>
      </c>
      <c r="C35" s="23" t="s">
        <v>6</v>
      </c>
      <c r="D35" s="23" t="s">
        <v>7</v>
      </c>
      <c r="E35" s="23" t="s">
        <v>8</v>
      </c>
      <c r="F35" s="24" t="s">
        <v>51</v>
      </c>
      <c r="G35" s="23" t="s">
        <v>4</v>
      </c>
      <c r="H35" s="23"/>
      <c r="I35" s="23" t="s">
        <v>6</v>
      </c>
      <c r="J35" s="23" t="s">
        <v>7</v>
      </c>
      <c r="K35" s="24"/>
      <c r="L35" s="23" t="s">
        <v>10</v>
      </c>
      <c r="M35" s="23" t="s">
        <v>59</v>
      </c>
    </row>
    <row r="36" spans="1:13" x14ac:dyDescent="0.3">
      <c r="A36" s="4" t="s">
        <v>12</v>
      </c>
      <c r="B36" s="4">
        <v>394.97</v>
      </c>
      <c r="C36" s="5">
        <v>10</v>
      </c>
      <c r="D36" s="6">
        <f>(B$41)*C36</f>
        <v>7.4296782034078537E-2</v>
      </c>
      <c r="E36" s="7">
        <f t="shared" ref="E36:E41" si="21">(D36/250)*50</f>
        <v>1.4859356406815707E-2</v>
      </c>
      <c r="F36" s="6">
        <f>(E36*B$38)/B$37</f>
        <v>7.3147327645137622E-2</v>
      </c>
      <c r="G36" s="21" t="s">
        <v>28</v>
      </c>
      <c r="H36" s="21">
        <v>249.68</v>
      </c>
      <c r="I36" s="23">
        <v>10</v>
      </c>
      <c r="J36" s="25">
        <f>(H$41)*I36</f>
        <v>0.12726289650752964</v>
      </c>
      <c r="K36" s="26"/>
      <c r="L36" s="27">
        <f>(J36/250)*25</f>
        <v>1.2726289650752965E-2</v>
      </c>
      <c r="M36" s="36">
        <f>L36/((H$37*H$38)/1000)</f>
        <v>20.0256328099968</v>
      </c>
    </row>
    <row r="37" spans="1:13" x14ac:dyDescent="0.3">
      <c r="A37" s="4" t="s">
        <v>14</v>
      </c>
      <c r="B37" s="4">
        <v>58.69</v>
      </c>
      <c r="C37" s="5">
        <v>12</v>
      </c>
      <c r="D37" s="6">
        <f t="shared" ref="D37:D41" si="22">(B$41)*C37</f>
        <v>8.9156138440894234E-2</v>
      </c>
      <c r="E37" s="7">
        <f t="shared" si="21"/>
        <v>1.7831227688178845E-2</v>
      </c>
      <c r="F37" s="6">
        <f t="shared" ref="F37:F41" si="23">(E37*B$38)/B$37</f>
        <v>8.7776793174165132E-2</v>
      </c>
      <c r="G37" s="21" t="s">
        <v>30</v>
      </c>
      <c r="H37" s="21">
        <v>63.55</v>
      </c>
      <c r="I37" s="23">
        <v>12</v>
      </c>
      <c r="J37" s="25">
        <f t="shared" ref="J37:J41" si="24">(H$41)*I37</f>
        <v>0.15271547580903555</v>
      </c>
      <c r="K37" s="26"/>
      <c r="L37" s="27">
        <f t="shared" ref="L37:L41" si="25">(J37/250)*25</f>
        <v>1.5271547580903556E-2</v>
      </c>
      <c r="M37" s="36">
        <f t="shared" ref="M37:M41" si="26">L37/((H$37*H$38)/1000)</f>
        <v>24.030759371996155</v>
      </c>
    </row>
    <row r="38" spans="1:13" x14ac:dyDescent="0.3">
      <c r="A38" s="4" t="s">
        <v>16</v>
      </c>
      <c r="B38" s="4">
        <v>288.91000000000003</v>
      </c>
      <c r="C38" s="5">
        <v>14</v>
      </c>
      <c r="D38" s="6">
        <f t="shared" si="22"/>
        <v>0.10401549484770994</v>
      </c>
      <c r="E38" s="7">
        <f t="shared" si="21"/>
        <v>2.0803098969541987E-2</v>
      </c>
      <c r="F38" s="6">
        <f t="shared" si="23"/>
        <v>0.10240625870319264</v>
      </c>
      <c r="G38" s="21" t="s">
        <v>17</v>
      </c>
      <c r="H38" s="20">
        <v>0.01</v>
      </c>
      <c r="I38" s="23">
        <v>14</v>
      </c>
      <c r="J38" s="25">
        <f t="shared" si="24"/>
        <v>0.17816805511054148</v>
      </c>
      <c r="K38" s="26"/>
      <c r="L38" s="27">
        <f t="shared" si="25"/>
        <v>1.7816805511054148E-2</v>
      </c>
      <c r="M38" s="36">
        <f t="shared" si="26"/>
        <v>28.035885933995512</v>
      </c>
    </row>
    <row r="39" spans="1:13" x14ac:dyDescent="0.3">
      <c r="A39" s="4" t="s">
        <v>18</v>
      </c>
      <c r="B39" s="8">
        <v>50</v>
      </c>
      <c r="C39" s="5">
        <v>16</v>
      </c>
      <c r="D39" s="6">
        <f t="shared" si="22"/>
        <v>0.11887485125452565</v>
      </c>
      <c r="E39" s="7">
        <f t="shared" si="21"/>
        <v>2.3774970250905129E-2</v>
      </c>
      <c r="F39" s="6">
        <f t="shared" si="23"/>
        <v>0.11703572423222017</v>
      </c>
      <c r="G39" s="21" t="s">
        <v>33</v>
      </c>
      <c r="H39" s="20">
        <v>50</v>
      </c>
      <c r="I39" s="23">
        <v>16</v>
      </c>
      <c r="J39" s="25">
        <f t="shared" si="24"/>
        <v>0.20362063441204742</v>
      </c>
      <c r="K39" s="26"/>
      <c r="L39" s="27">
        <f t="shared" si="25"/>
        <v>2.0362063441204743E-2</v>
      </c>
      <c r="M39" s="36">
        <f t="shared" si="26"/>
        <v>32.041012495994877</v>
      </c>
    </row>
    <row r="40" spans="1:13" x14ac:dyDescent="0.3">
      <c r="A40" s="4" t="s">
        <v>20</v>
      </c>
      <c r="B40" s="9">
        <f>B39*B37/B36</f>
        <v>7.4296782034078532</v>
      </c>
      <c r="C40" s="5">
        <v>18</v>
      </c>
      <c r="D40" s="6">
        <f t="shared" si="22"/>
        <v>0.13373420766134136</v>
      </c>
      <c r="E40" s="7">
        <f t="shared" si="21"/>
        <v>2.6746841532268275E-2</v>
      </c>
      <c r="F40" s="6">
        <f t="shared" si="23"/>
        <v>0.13166518976124772</v>
      </c>
      <c r="G40" s="21" t="s">
        <v>35</v>
      </c>
      <c r="H40" s="29">
        <f>H39*H37/H36</f>
        <v>12.726289650752964</v>
      </c>
      <c r="I40" s="23">
        <v>18</v>
      </c>
      <c r="J40" s="25">
        <f t="shared" si="24"/>
        <v>0.22907321371355335</v>
      </c>
      <c r="K40" s="26"/>
      <c r="L40" s="27">
        <f t="shared" si="25"/>
        <v>2.2907321371355337E-2</v>
      </c>
      <c r="M40" s="36">
        <f t="shared" si="26"/>
        <v>36.046139057994239</v>
      </c>
    </row>
    <row r="41" spans="1:13" x14ac:dyDescent="0.3">
      <c r="A41" s="4" t="s">
        <v>22</v>
      </c>
      <c r="B41" s="7">
        <f>B40/1000</f>
        <v>7.4296782034078534E-3</v>
      </c>
      <c r="C41" s="5">
        <v>20</v>
      </c>
      <c r="D41" s="6">
        <f t="shared" si="22"/>
        <v>0.14859356406815707</v>
      </c>
      <c r="E41" s="7">
        <f t="shared" si="21"/>
        <v>2.9718712813631414E-2</v>
      </c>
      <c r="F41" s="6">
        <f t="shared" si="23"/>
        <v>0.14629465529027524</v>
      </c>
      <c r="G41" s="21" t="s">
        <v>22</v>
      </c>
      <c r="H41" s="27">
        <f>H40/1000</f>
        <v>1.2726289650752964E-2</v>
      </c>
      <c r="I41" s="23">
        <v>20</v>
      </c>
      <c r="J41" s="25">
        <f t="shared" si="24"/>
        <v>0.25452579301505929</v>
      </c>
      <c r="K41" s="26"/>
      <c r="L41" s="27">
        <f t="shared" si="25"/>
        <v>2.5452579301505931E-2</v>
      </c>
      <c r="M41" s="36">
        <f t="shared" si="26"/>
        <v>40.0512656199936</v>
      </c>
    </row>
  </sheetData>
  <mergeCells count="16">
    <mergeCell ref="G33:M33"/>
    <mergeCell ref="J34:L34"/>
    <mergeCell ref="A33:F33"/>
    <mergeCell ref="D34:E34"/>
    <mergeCell ref="D24:E24"/>
    <mergeCell ref="G23:M23"/>
    <mergeCell ref="J24:L24"/>
    <mergeCell ref="A23:F23"/>
    <mergeCell ref="G1:M1"/>
    <mergeCell ref="J2:L2"/>
    <mergeCell ref="D13:E13"/>
    <mergeCell ref="A12:F12"/>
    <mergeCell ref="J13:L13"/>
    <mergeCell ref="G12:M12"/>
    <mergeCell ref="A1:F1"/>
    <mergeCell ref="D2:E2"/>
  </mergeCells>
  <pageMargins left="0.45" right="0.2" top="0.25" bottom="0.25" header="0.3" footer="0.3"/>
  <pageSetup paperSize="9" orientation="portrait" r:id="rId1"/>
  <headerFooter>
    <oddHeader>&amp;CM.Sc.Sem-2, Admixture  (Dr.N.I.Patel)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volumetric</vt:lpstr>
      <vt:lpstr>BSC SEM5 GRAVIMETRIC</vt:lpstr>
      <vt:lpstr>gravimetric</vt:lpstr>
      <vt:lpstr>exam</vt:lpstr>
      <vt:lpstr>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2025-08-25T10:00:57Z</dcterms:modified>
</cp:coreProperties>
</file>